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7.xml" ContentType="application/vnd.openxmlformats-officedocument.drawingml.chart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updateLinks="never" defaultThemeVersion="124226"/>
  <bookViews>
    <workbookView xWindow="255" yWindow="-480" windowWidth="26295" windowHeight="12765"/>
  </bookViews>
  <sheets>
    <sheet name="Rekapitulace hosp. 4. Q 2019" sheetId="133" r:id="rId1"/>
    <sheet name="Rekaitulace příjmy 4. Q 2019" sheetId="134" r:id="rId2"/>
    <sheet name="Por. daň. př. 4. Q 2019" sheetId="135" r:id="rId3"/>
    <sheet name="Rekapitulace výdajů 4. Q 2019" sheetId="136" r:id="rId4"/>
    <sheet name="Příjmy 4. Q 2019" sheetId="137" r:id="rId5"/>
    <sheet name="Výdaje 4. Q 2019" sheetId="138" r:id="rId6"/>
    <sheet name="Poskyt. příspěvky 4. Q 2019" sheetId="139" r:id="rId7"/>
    <sheet name="Financování 4. Q 2019" sheetId="140" r:id="rId8"/>
    <sheet name="Konsolidace 4. Q 2019" sheetId="142" r:id="rId9"/>
    <sheet name="Zůstatky BÚ 4. Q 2019" sheetId="67" r:id="rId10"/>
    <sheet name="Fondy 4.Q 2019" sheetId="20" r:id="rId11"/>
    <sheet name="Majetek 4. Q 2019" sheetId="21" r:id="rId12"/>
    <sheet name="Úvěry 4. Q 2019" sheetId="22" r:id="rId13"/>
    <sheet name="Přijaté dotace 4. Q 2019" sheetId="143" r:id="rId14"/>
    <sheet name="Poskytnuté dotace 4. Q 2019" sheetId="132" r:id="rId15"/>
    <sheet name="Pohledávky HČ 2019" sheetId="147" r:id="rId16"/>
    <sheet name="Hosp. č.-náklady a výnosy2019" sheetId="148" r:id="rId17"/>
    <sheet name="Hosp. č. - celkem V+N 2019" sheetId="149" r:id="rId18"/>
    <sheet name="Hosp. č. - plnění 2019" sheetId="150" r:id="rId19"/>
    <sheet name="Hosp. č. - pohledávky 2019" sheetId="151" r:id="rId20"/>
    <sheet name="Hosp. č.-stav BÚ, závazky 2019" sheetId="152" r:id="rId21"/>
    <sheet name="PO školské - V+N 2019" sheetId="153" r:id="rId22"/>
    <sheet name="PO TSMS, ZS-A - V + N 2019 " sheetId="154" r:id="rId23"/>
    <sheet name="List1" sheetId="34" r:id="rId24"/>
  </sheets>
  <externalReferences>
    <externalReference r:id="rId25"/>
    <externalReference r:id="rId26"/>
    <externalReference r:id="rId27"/>
    <externalReference r:id="rId28"/>
    <externalReference r:id="rId29"/>
  </externalReferences>
  <definedNames>
    <definedName name="_xlnm.Print_Titles" localSheetId="7">'Financování 4. Q 2019'!$1:$2</definedName>
    <definedName name="_xlnm.Print_Titles" localSheetId="8">'Konsolidace 4. Q 2019'!$1:$2</definedName>
    <definedName name="_xlnm.Print_Titles" localSheetId="2">'Por. daň. př. 4. Q 2019'!$1:$2</definedName>
    <definedName name="_xlnm.Print_Titles" localSheetId="6">'Poskyt. příspěvky 4. Q 2019'!$1:$2</definedName>
    <definedName name="_xlnm.Print_Titles" localSheetId="13">'Přijaté dotace 4. Q 2019'!$1:$2</definedName>
    <definedName name="_xlnm.Print_Titles" localSheetId="4">'Příjmy 4. Q 2019'!$1:$2</definedName>
    <definedName name="_xlnm.Print_Titles" localSheetId="1">'Rekaitulace příjmy 4. Q 2019'!$1:$2</definedName>
    <definedName name="_xlnm.Print_Titles" localSheetId="0">'Rekapitulace hosp. 4. Q 2019'!$1:$2</definedName>
    <definedName name="_xlnm.Print_Titles" localSheetId="3">'Rekapitulace výdajů 4. Q 2019'!$1:$3</definedName>
    <definedName name="_xlnm.Print_Titles" localSheetId="5">'Výdaje 4. Q 2019'!$1:$2</definedName>
  </definedNames>
  <calcPr calcId="145621"/>
</workbook>
</file>

<file path=xl/calcChain.xml><?xml version="1.0" encoding="utf-8"?>
<calcChain xmlns="http://schemas.openxmlformats.org/spreadsheetml/2006/main">
  <c r="B4" i="21" l="1"/>
  <c r="C4" i="21"/>
  <c r="F52" i="154" l="1"/>
  <c r="F48" i="154"/>
  <c r="E36" i="154"/>
  <c r="D36" i="154"/>
  <c r="C36" i="154"/>
  <c r="E35" i="154"/>
  <c r="E37" i="154" s="1"/>
  <c r="D35" i="154"/>
  <c r="D37" i="154" s="1"/>
  <c r="C35" i="154"/>
  <c r="C37" i="154" s="1"/>
  <c r="E34" i="154"/>
  <c r="D34" i="154"/>
  <c r="F34" i="154" s="1"/>
  <c r="C34" i="154"/>
  <c r="E33" i="154"/>
  <c r="D33" i="154"/>
  <c r="F33" i="154" s="1"/>
  <c r="C33" i="154"/>
  <c r="F32" i="154"/>
  <c r="F31" i="154"/>
  <c r="F30" i="154"/>
  <c r="F29" i="154"/>
  <c r="F27" i="154"/>
  <c r="F23" i="154"/>
  <c r="C12" i="154"/>
  <c r="E11" i="154"/>
  <c r="D11" i="154"/>
  <c r="D12" i="154" s="1"/>
  <c r="C11" i="154"/>
  <c r="E10" i="154"/>
  <c r="E12" i="154" s="1"/>
  <c r="E9" i="154"/>
  <c r="F9" i="154" s="1"/>
  <c r="D9" i="154"/>
  <c r="C9" i="154"/>
  <c r="E8" i="154"/>
  <c r="F8" i="154" s="1"/>
  <c r="D8" i="154"/>
  <c r="C8" i="154"/>
  <c r="F7" i="154"/>
  <c r="F6" i="154"/>
  <c r="F5" i="154"/>
  <c r="F4" i="154"/>
  <c r="F118" i="153"/>
  <c r="F114" i="153"/>
  <c r="F102" i="153"/>
  <c r="F101" i="153"/>
  <c r="F103" i="153" s="1"/>
  <c r="F100" i="153"/>
  <c r="F99" i="153"/>
  <c r="F98" i="153"/>
  <c r="F96" i="153"/>
  <c r="F90" i="153"/>
  <c r="F92" i="153" s="1"/>
  <c r="F81" i="153"/>
  <c r="F80" i="153"/>
  <c r="F79" i="153"/>
  <c r="F77" i="153"/>
  <c r="F73" i="153"/>
  <c r="F71" i="153"/>
  <c r="F61" i="153"/>
  <c r="F60" i="153"/>
  <c r="F62" i="153" s="1"/>
  <c r="E59" i="153"/>
  <c r="F59" i="153" s="1"/>
  <c r="D59" i="153"/>
  <c r="C59" i="153"/>
  <c r="E58" i="153"/>
  <c r="F58" i="153" s="1"/>
  <c r="D58" i="153"/>
  <c r="C58" i="153"/>
  <c r="F57" i="153"/>
  <c r="F56" i="153"/>
  <c r="F55" i="153"/>
  <c r="F54" i="153"/>
  <c r="F52" i="153"/>
  <c r="F46" i="153"/>
  <c r="F48" i="153" s="1"/>
  <c r="F36" i="153"/>
  <c r="F35" i="153"/>
  <c r="F37" i="153" s="1"/>
  <c r="F34" i="153"/>
  <c r="E34" i="153"/>
  <c r="D34" i="153"/>
  <c r="C34" i="153"/>
  <c r="F33" i="153"/>
  <c r="E33" i="153"/>
  <c r="D33" i="153"/>
  <c r="C33" i="153"/>
  <c r="F32" i="153"/>
  <c r="F31" i="153"/>
  <c r="F30" i="153"/>
  <c r="F29" i="153"/>
  <c r="F27" i="153"/>
  <c r="F23" i="153"/>
  <c r="F21" i="153"/>
  <c r="F11" i="153"/>
  <c r="F10" i="153"/>
  <c r="F12" i="153" s="1"/>
  <c r="E9" i="153"/>
  <c r="F9" i="153" s="1"/>
  <c r="D9" i="153"/>
  <c r="C9" i="153"/>
  <c r="E8" i="153"/>
  <c r="F8" i="153" s="1"/>
  <c r="D8" i="153"/>
  <c r="C8" i="153"/>
  <c r="F7" i="153"/>
  <c r="F6" i="153"/>
  <c r="F5" i="153"/>
  <c r="F4" i="153"/>
  <c r="D44" i="152" l="1"/>
  <c r="D27" i="152"/>
  <c r="C23" i="152"/>
  <c r="C7" i="152"/>
  <c r="F11" i="151"/>
  <c r="D11" i="151"/>
  <c r="B11" i="151"/>
  <c r="E9" i="151"/>
  <c r="C9" i="151"/>
  <c r="B9" i="151"/>
  <c r="C8" i="151"/>
  <c r="E6" i="151"/>
  <c r="D6" i="151"/>
  <c r="C6" i="151"/>
  <c r="E5" i="151"/>
  <c r="D5" i="151"/>
  <c r="F4" i="151"/>
  <c r="F12" i="151" s="1"/>
  <c r="E4" i="151"/>
  <c r="D4" i="151"/>
  <c r="C4" i="151"/>
  <c r="E176" i="150"/>
  <c r="E178" i="150" s="1"/>
  <c r="D176" i="150"/>
  <c r="D178" i="150" s="1"/>
  <c r="D179" i="150" s="1"/>
  <c r="F174" i="150"/>
  <c r="E174" i="150"/>
  <c r="F172" i="150"/>
  <c r="F171" i="150"/>
  <c r="D169" i="150"/>
  <c r="F168" i="150"/>
  <c r="F167" i="150"/>
  <c r="E167" i="150"/>
  <c r="F166" i="150"/>
  <c r="E165" i="150"/>
  <c r="E169" i="150" s="1"/>
  <c r="F169" i="150" s="1"/>
  <c r="E163" i="150"/>
  <c r="F163" i="150" s="1"/>
  <c r="D163" i="150"/>
  <c r="F162" i="150"/>
  <c r="F161" i="150"/>
  <c r="F160" i="150"/>
  <c r="E159" i="150"/>
  <c r="F159" i="150" s="1"/>
  <c r="F158" i="150"/>
  <c r="F157" i="150"/>
  <c r="F156" i="150"/>
  <c r="F155" i="150"/>
  <c r="E155" i="150"/>
  <c r="F150" i="150"/>
  <c r="E150" i="150"/>
  <c r="D150" i="150"/>
  <c r="F148" i="150"/>
  <c r="F147" i="150"/>
  <c r="F146" i="150"/>
  <c r="F145" i="150"/>
  <c r="F144" i="150"/>
  <c r="F143" i="150"/>
  <c r="F142" i="150"/>
  <c r="F141" i="150"/>
  <c r="E139" i="150"/>
  <c r="F139" i="150" s="1"/>
  <c r="D139" i="150"/>
  <c r="F138" i="150"/>
  <c r="F137" i="150"/>
  <c r="F136" i="150"/>
  <c r="F135" i="150"/>
  <c r="F134" i="150"/>
  <c r="F133" i="150"/>
  <c r="F132" i="150"/>
  <c r="F131" i="150"/>
  <c r="F130" i="150"/>
  <c r="F129" i="150"/>
  <c r="F128" i="150"/>
  <c r="E126" i="150"/>
  <c r="F126" i="150" s="1"/>
  <c r="D126" i="150"/>
  <c r="F125" i="150"/>
  <c r="F124" i="150"/>
  <c r="F123" i="150"/>
  <c r="F122" i="150"/>
  <c r="F121" i="150"/>
  <c r="F120" i="150"/>
  <c r="F119" i="150"/>
  <c r="F118" i="150"/>
  <c r="F117" i="150"/>
  <c r="F116" i="150"/>
  <c r="F115" i="150"/>
  <c r="E113" i="150"/>
  <c r="F113" i="150" s="1"/>
  <c r="D113" i="150"/>
  <c r="F112" i="150"/>
  <c r="F111" i="150"/>
  <c r="F110" i="150"/>
  <c r="F109" i="150"/>
  <c r="F108" i="150"/>
  <c r="F107" i="150"/>
  <c r="F106" i="150"/>
  <c r="F105" i="150"/>
  <c r="F104" i="150"/>
  <c r="F103" i="150"/>
  <c r="F102" i="150"/>
  <c r="F101" i="150"/>
  <c r="E99" i="150"/>
  <c r="D99" i="150"/>
  <c r="F99" i="150" s="1"/>
  <c r="F97" i="150"/>
  <c r="F96" i="150"/>
  <c r="F95" i="150"/>
  <c r="F94" i="150"/>
  <c r="F93" i="150"/>
  <c r="F92" i="150"/>
  <c r="F91" i="150"/>
  <c r="F90" i="150"/>
  <c r="F89" i="150"/>
  <c r="F88" i="150"/>
  <c r="F87" i="150"/>
  <c r="F86" i="150"/>
  <c r="F85" i="150"/>
  <c r="F84" i="150"/>
  <c r="F83" i="150"/>
  <c r="F81" i="150"/>
  <c r="E81" i="150"/>
  <c r="D81" i="150"/>
  <c r="F80" i="150"/>
  <c r="F79" i="150"/>
  <c r="F78" i="150"/>
  <c r="F77" i="150"/>
  <c r="F76" i="150"/>
  <c r="F75" i="150"/>
  <c r="F74" i="150"/>
  <c r="E72" i="150"/>
  <c r="D72" i="150"/>
  <c r="F72" i="150" s="1"/>
  <c r="F71" i="150"/>
  <c r="F70" i="150"/>
  <c r="F69" i="150"/>
  <c r="F68" i="150"/>
  <c r="F67" i="150"/>
  <c r="F66" i="150"/>
  <c r="F65" i="150"/>
  <c r="F64" i="150"/>
  <c r="E62" i="150"/>
  <c r="F62" i="150" s="1"/>
  <c r="D62" i="150"/>
  <c r="F60" i="150"/>
  <c r="F59" i="150"/>
  <c r="F58" i="150"/>
  <c r="F57" i="150"/>
  <c r="F56" i="150"/>
  <c r="F55" i="150"/>
  <c r="F54" i="150"/>
  <c r="F53" i="150"/>
  <c r="F52" i="150"/>
  <c r="F51" i="150"/>
  <c r="F50" i="150"/>
  <c r="F49" i="150"/>
  <c r="F48" i="150"/>
  <c r="F47" i="150"/>
  <c r="F46" i="150"/>
  <c r="F45" i="150"/>
  <c r="F44" i="150"/>
  <c r="F43" i="150"/>
  <c r="F42" i="150"/>
  <c r="E40" i="150"/>
  <c r="F40" i="150" s="1"/>
  <c r="D40" i="150"/>
  <c r="F39" i="150"/>
  <c r="F38" i="150"/>
  <c r="F37" i="150"/>
  <c r="F36" i="150"/>
  <c r="F35" i="150"/>
  <c r="F34" i="150"/>
  <c r="F33" i="150"/>
  <c r="F32" i="150"/>
  <c r="F31" i="150"/>
  <c r="F30" i="150"/>
  <c r="F29" i="150"/>
  <c r="F28" i="150"/>
  <c r="F27" i="150"/>
  <c r="F26" i="150"/>
  <c r="F25" i="150"/>
  <c r="E23" i="150"/>
  <c r="F23" i="150" s="1"/>
  <c r="D23" i="150"/>
  <c r="F22" i="150"/>
  <c r="F21" i="150"/>
  <c r="F20" i="150"/>
  <c r="F19" i="150"/>
  <c r="F18" i="150"/>
  <c r="F17" i="150"/>
  <c r="F16" i="150"/>
  <c r="E14" i="150"/>
  <c r="F14" i="150" s="1"/>
  <c r="D14" i="150"/>
  <c r="D177" i="150" s="1"/>
  <c r="F11" i="150"/>
  <c r="F10" i="150"/>
  <c r="F9" i="150"/>
  <c r="F8" i="150"/>
  <c r="F7" i="150"/>
  <c r="F6" i="150"/>
  <c r="F5" i="150"/>
  <c r="E30" i="149"/>
  <c r="F30" i="149" s="1"/>
  <c r="D30" i="149"/>
  <c r="E29" i="149"/>
  <c r="F29" i="149" s="1"/>
  <c r="D29" i="149"/>
  <c r="E28" i="149"/>
  <c r="E27" i="149"/>
  <c r="D27" i="149"/>
  <c r="E26" i="149"/>
  <c r="D26" i="149"/>
  <c r="E25" i="149"/>
  <c r="D25" i="149"/>
  <c r="E24" i="149"/>
  <c r="D24" i="149"/>
  <c r="E23" i="149"/>
  <c r="F23" i="149" s="1"/>
  <c r="E22" i="149"/>
  <c r="F22" i="149" s="1"/>
  <c r="D22" i="149"/>
  <c r="E21" i="149"/>
  <c r="F21" i="149" s="1"/>
  <c r="D21" i="149"/>
  <c r="E20" i="149"/>
  <c r="F20" i="149" s="1"/>
  <c r="D20" i="149"/>
  <c r="E19" i="149"/>
  <c r="F19" i="149" s="1"/>
  <c r="D19" i="149"/>
  <c r="E18" i="149"/>
  <c r="D18" i="149"/>
  <c r="E17" i="149"/>
  <c r="F17" i="149" s="1"/>
  <c r="D17" i="149"/>
  <c r="E16" i="149"/>
  <c r="F16" i="149" s="1"/>
  <c r="D16" i="149"/>
  <c r="E15" i="149"/>
  <c r="D15" i="149"/>
  <c r="E14" i="149"/>
  <c r="F14" i="149" s="1"/>
  <c r="D14" i="149"/>
  <c r="E13" i="149"/>
  <c r="D13" i="149"/>
  <c r="E12" i="149"/>
  <c r="D12" i="149"/>
  <c r="E11" i="149"/>
  <c r="D11" i="149"/>
  <c r="E10" i="149"/>
  <c r="D10" i="149"/>
  <c r="E9" i="149"/>
  <c r="F9" i="149" s="1"/>
  <c r="D9" i="149"/>
  <c r="E8" i="149"/>
  <c r="E31" i="149" s="1"/>
  <c r="D8" i="149"/>
  <c r="E5" i="149"/>
  <c r="F5" i="149" s="1"/>
  <c r="D5" i="149"/>
  <c r="F4" i="149"/>
  <c r="E4" i="149"/>
  <c r="D4" i="149"/>
  <c r="E3" i="149"/>
  <c r="D3" i="149"/>
  <c r="C39" i="148"/>
  <c r="XFC38" i="148"/>
  <c r="XEY38" i="148"/>
  <c r="XEU38" i="148"/>
  <c r="XEQ38" i="148"/>
  <c r="XEM38" i="148"/>
  <c r="XEI38" i="148"/>
  <c r="XEE38" i="148"/>
  <c r="XEA38" i="148"/>
  <c r="XDW38" i="148"/>
  <c r="XDS38" i="148"/>
  <c r="XDO38" i="148"/>
  <c r="XDK38" i="148"/>
  <c r="XDG38" i="148"/>
  <c r="XDC38" i="148"/>
  <c r="XCY38" i="148"/>
  <c r="XCU38" i="148"/>
  <c r="XCQ38" i="148"/>
  <c r="XCM38" i="148"/>
  <c r="XCI38" i="148"/>
  <c r="XCE38" i="148"/>
  <c r="XCA38" i="148"/>
  <c r="XBW38" i="148"/>
  <c r="XBS38" i="148"/>
  <c r="XBO38" i="148"/>
  <c r="XBK38" i="148"/>
  <c r="XBG38" i="148"/>
  <c r="XBC38" i="148"/>
  <c r="XAY38" i="148"/>
  <c r="XAU38" i="148"/>
  <c r="XAQ38" i="148"/>
  <c r="XAM38" i="148"/>
  <c r="XAI38" i="148"/>
  <c r="XAE38" i="148"/>
  <c r="XAA38" i="148"/>
  <c r="WZW38" i="148"/>
  <c r="WZS38" i="148"/>
  <c r="WZO38" i="148"/>
  <c r="WZK38" i="148"/>
  <c r="WZG38" i="148"/>
  <c r="WZC38" i="148"/>
  <c r="WYY38" i="148"/>
  <c r="WYU38" i="148"/>
  <c r="WYQ38" i="148"/>
  <c r="WYM38" i="148"/>
  <c r="WYI38" i="148"/>
  <c r="WYE38" i="148"/>
  <c r="WYA38" i="148"/>
  <c r="WXW38" i="148"/>
  <c r="WXS38" i="148"/>
  <c r="WXO38" i="148"/>
  <c r="WXK38" i="148"/>
  <c r="WXG38" i="148"/>
  <c r="WXC38" i="148"/>
  <c r="WWY38" i="148"/>
  <c r="WWU38" i="148"/>
  <c r="WWQ38" i="148"/>
  <c r="WWM38" i="148"/>
  <c r="WWI38" i="148"/>
  <c r="WWE38" i="148"/>
  <c r="WWA38" i="148"/>
  <c r="WVW38" i="148"/>
  <c r="WVS38" i="148"/>
  <c r="WVO38" i="148"/>
  <c r="WVK38" i="148"/>
  <c r="WVG38" i="148"/>
  <c r="WVC38" i="148"/>
  <c r="WUY38" i="148"/>
  <c r="WUU38" i="148"/>
  <c r="WUQ38" i="148"/>
  <c r="WUM38" i="148"/>
  <c r="WUI38" i="148"/>
  <c r="WUE38" i="148"/>
  <c r="WUA38" i="148"/>
  <c r="WTW38" i="148"/>
  <c r="WTS38" i="148"/>
  <c r="WTO38" i="148"/>
  <c r="WTK38" i="148"/>
  <c r="WTG38" i="148"/>
  <c r="WTC38" i="148"/>
  <c r="WSY38" i="148"/>
  <c r="WSU38" i="148"/>
  <c r="WSQ38" i="148"/>
  <c r="WSM38" i="148"/>
  <c r="WSI38" i="148"/>
  <c r="WSE38" i="148"/>
  <c r="WSA38" i="148"/>
  <c r="WRW38" i="148"/>
  <c r="WRS38" i="148"/>
  <c r="WRO38" i="148"/>
  <c r="WRK38" i="148"/>
  <c r="WRG38" i="148"/>
  <c r="WRC38" i="148"/>
  <c r="WQY38" i="148"/>
  <c r="WQU38" i="148"/>
  <c r="WQQ38" i="148"/>
  <c r="WQM38" i="148"/>
  <c r="WQI38" i="148"/>
  <c r="WQE38" i="148"/>
  <c r="WQA38" i="148"/>
  <c r="WPW38" i="148"/>
  <c r="WPS38" i="148"/>
  <c r="WPO38" i="148"/>
  <c r="WPK38" i="148"/>
  <c r="WPG38" i="148"/>
  <c r="WPC38" i="148"/>
  <c r="WOY38" i="148"/>
  <c r="WOU38" i="148"/>
  <c r="WOQ38" i="148"/>
  <c r="WOM38" i="148"/>
  <c r="WOI38" i="148"/>
  <c r="WOE38" i="148"/>
  <c r="WOA38" i="148"/>
  <c r="WNW38" i="148"/>
  <c r="WNS38" i="148"/>
  <c r="WNO38" i="148"/>
  <c r="WNK38" i="148"/>
  <c r="WNG38" i="148"/>
  <c r="WNC38" i="148"/>
  <c r="WMY38" i="148"/>
  <c r="WMU38" i="148"/>
  <c r="WMQ38" i="148"/>
  <c r="WMM38" i="148"/>
  <c r="WMI38" i="148"/>
  <c r="WME38" i="148"/>
  <c r="WMA38" i="148"/>
  <c r="WLW38" i="148"/>
  <c r="WLS38" i="148"/>
  <c r="WLO38" i="148"/>
  <c r="WLK38" i="148"/>
  <c r="WLG38" i="148"/>
  <c r="WLC38" i="148"/>
  <c r="WKY38" i="148"/>
  <c r="WKU38" i="148"/>
  <c r="WKQ38" i="148"/>
  <c r="WKM38" i="148"/>
  <c r="WKI38" i="148"/>
  <c r="WKE38" i="148"/>
  <c r="WKA38" i="148"/>
  <c r="WJW38" i="148"/>
  <c r="WJS38" i="148"/>
  <c r="WJO38" i="148"/>
  <c r="WJK38" i="148"/>
  <c r="WJG38" i="148"/>
  <c r="WJC38" i="148"/>
  <c r="WIY38" i="148"/>
  <c r="WIU38" i="148"/>
  <c r="WIQ38" i="148"/>
  <c r="WIM38" i="148"/>
  <c r="WII38" i="148"/>
  <c r="WIE38" i="148"/>
  <c r="WIA38" i="148"/>
  <c r="WHW38" i="148"/>
  <c r="WHS38" i="148"/>
  <c r="WHO38" i="148"/>
  <c r="WHK38" i="148"/>
  <c r="WHG38" i="148"/>
  <c r="WHC38" i="148"/>
  <c r="WGY38" i="148"/>
  <c r="WGU38" i="148"/>
  <c r="WGQ38" i="148"/>
  <c r="WGM38" i="148"/>
  <c r="WGI38" i="148"/>
  <c r="WGE38" i="148"/>
  <c r="WGA38" i="148"/>
  <c r="WFW38" i="148"/>
  <c r="WFS38" i="148"/>
  <c r="WFO38" i="148"/>
  <c r="WFK38" i="148"/>
  <c r="WFG38" i="148"/>
  <c r="WFC38" i="148"/>
  <c r="WEY38" i="148"/>
  <c r="WEU38" i="148"/>
  <c r="WEQ38" i="148"/>
  <c r="WEM38" i="148"/>
  <c r="WEI38" i="148"/>
  <c r="WEE38" i="148"/>
  <c r="WEA38" i="148"/>
  <c r="WDW38" i="148"/>
  <c r="WDS38" i="148"/>
  <c r="WDO38" i="148"/>
  <c r="WDK38" i="148"/>
  <c r="WDG38" i="148"/>
  <c r="WDC38" i="148"/>
  <c r="WCY38" i="148"/>
  <c r="WCU38" i="148"/>
  <c r="WCQ38" i="148"/>
  <c r="WCM38" i="148"/>
  <c r="WCI38" i="148"/>
  <c r="WCE38" i="148"/>
  <c r="WCA38" i="148"/>
  <c r="WBW38" i="148"/>
  <c r="WBS38" i="148"/>
  <c r="WBO38" i="148"/>
  <c r="WBK38" i="148"/>
  <c r="WBG38" i="148"/>
  <c r="WBC38" i="148"/>
  <c r="WAY38" i="148"/>
  <c r="WAU38" i="148"/>
  <c r="WAQ38" i="148"/>
  <c r="WAM38" i="148"/>
  <c r="WAI38" i="148"/>
  <c r="WAE38" i="148"/>
  <c r="WAA38" i="148"/>
  <c r="VZW38" i="148"/>
  <c r="VZS38" i="148"/>
  <c r="VZO38" i="148"/>
  <c r="VZK38" i="148"/>
  <c r="VZG38" i="148"/>
  <c r="VZC38" i="148"/>
  <c r="VYY38" i="148"/>
  <c r="VYU38" i="148"/>
  <c r="VYQ38" i="148"/>
  <c r="VYM38" i="148"/>
  <c r="VYI38" i="148"/>
  <c r="VYE38" i="148"/>
  <c r="VYA38" i="148"/>
  <c r="VXW38" i="148"/>
  <c r="VXS38" i="148"/>
  <c r="VXO38" i="148"/>
  <c r="VXK38" i="148"/>
  <c r="VXG38" i="148"/>
  <c r="VXC38" i="148"/>
  <c r="VWY38" i="148"/>
  <c r="VWU38" i="148"/>
  <c r="VWQ38" i="148"/>
  <c r="VWM38" i="148"/>
  <c r="VWI38" i="148"/>
  <c r="VWE38" i="148"/>
  <c r="VWA38" i="148"/>
  <c r="VVW38" i="148"/>
  <c r="VVS38" i="148"/>
  <c r="VVO38" i="148"/>
  <c r="VVK38" i="148"/>
  <c r="VVG38" i="148"/>
  <c r="VVC38" i="148"/>
  <c r="VUY38" i="148"/>
  <c r="VUU38" i="148"/>
  <c r="VUQ38" i="148"/>
  <c r="VUM38" i="148"/>
  <c r="VUI38" i="148"/>
  <c r="VUE38" i="148"/>
  <c r="VUA38" i="148"/>
  <c r="VTW38" i="148"/>
  <c r="VTS38" i="148"/>
  <c r="VTO38" i="148"/>
  <c r="VTK38" i="148"/>
  <c r="VTG38" i="148"/>
  <c r="VTC38" i="148"/>
  <c r="VSY38" i="148"/>
  <c r="VSU38" i="148"/>
  <c r="VSQ38" i="148"/>
  <c r="VSM38" i="148"/>
  <c r="VSI38" i="148"/>
  <c r="VSE38" i="148"/>
  <c r="VSA38" i="148"/>
  <c r="VRW38" i="148"/>
  <c r="VRS38" i="148"/>
  <c r="VRO38" i="148"/>
  <c r="VRK38" i="148"/>
  <c r="VRG38" i="148"/>
  <c r="VRC38" i="148"/>
  <c r="VQY38" i="148"/>
  <c r="VQU38" i="148"/>
  <c r="VQQ38" i="148"/>
  <c r="VQM38" i="148"/>
  <c r="VQI38" i="148"/>
  <c r="VQE38" i="148"/>
  <c r="VQA38" i="148"/>
  <c r="VPW38" i="148"/>
  <c r="VPS38" i="148"/>
  <c r="VPO38" i="148"/>
  <c r="VPK38" i="148"/>
  <c r="VPG38" i="148"/>
  <c r="VPC38" i="148"/>
  <c r="VOY38" i="148"/>
  <c r="VOU38" i="148"/>
  <c r="VOQ38" i="148"/>
  <c r="VOM38" i="148"/>
  <c r="VOI38" i="148"/>
  <c r="VOE38" i="148"/>
  <c r="VOA38" i="148"/>
  <c r="VNW38" i="148"/>
  <c r="VNS38" i="148"/>
  <c r="VNO38" i="148"/>
  <c r="VNK38" i="148"/>
  <c r="VNG38" i="148"/>
  <c r="VNC38" i="148"/>
  <c r="VMY38" i="148"/>
  <c r="VMU38" i="148"/>
  <c r="VMQ38" i="148"/>
  <c r="VMM38" i="148"/>
  <c r="VMI38" i="148"/>
  <c r="VME38" i="148"/>
  <c r="VMA38" i="148"/>
  <c r="VLW38" i="148"/>
  <c r="VLS38" i="148"/>
  <c r="VLO38" i="148"/>
  <c r="VLK38" i="148"/>
  <c r="VLG38" i="148"/>
  <c r="VLC38" i="148"/>
  <c r="VKY38" i="148"/>
  <c r="VKU38" i="148"/>
  <c r="VKQ38" i="148"/>
  <c r="VKM38" i="148"/>
  <c r="VKI38" i="148"/>
  <c r="VKE38" i="148"/>
  <c r="VKA38" i="148"/>
  <c r="VJW38" i="148"/>
  <c r="VJS38" i="148"/>
  <c r="VJO38" i="148"/>
  <c r="VJK38" i="148"/>
  <c r="VJG38" i="148"/>
  <c r="VJC38" i="148"/>
  <c r="VIY38" i="148"/>
  <c r="VIU38" i="148"/>
  <c r="VIQ38" i="148"/>
  <c r="VIM38" i="148"/>
  <c r="VII38" i="148"/>
  <c r="VIE38" i="148"/>
  <c r="VIA38" i="148"/>
  <c r="VHW38" i="148"/>
  <c r="VHS38" i="148"/>
  <c r="VHO38" i="148"/>
  <c r="VHK38" i="148"/>
  <c r="VHG38" i="148"/>
  <c r="VHC38" i="148"/>
  <c r="VGY38" i="148"/>
  <c r="VGU38" i="148"/>
  <c r="VGQ38" i="148"/>
  <c r="VGM38" i="148"/>
  <c r="VGI38" i="148"/>
  <c r="VGE38" i="148"/>
  <c r="VGA38" i="148"/>
  <c r="VFW38" i="148"/>
  <c r="VFS38" i="148"/>
  <c r="VFO38" i="148"/>
  <c r="VFK38" i="148"/>
  <c r="VFG38" i="148"/>
  <c r="VFC38" i="148"/>
  <c r="VEY38" i="148"/>
  <c r="VEU38" i="148"/>
  <c r="VEQ38" i="148"/>
  <c r="VEM38" i="148"/>
  <c r="VEI38" i="148"/>
  <c r="VEE38" i="148"/>
  <c r="VEA38" i="148"/>
  <c r="VDW38" i="148"/>
  <c r="VDS38" i="148"/>
  <c r="VDO38" i="148"/>
  <c r="VDK38" i="148"/>
  <c r="VDG38" i="148"/>
  <c r="VDC38" i="148"/>
  <c r="VCY38" i="148"/>
  <c r="VCU38" i="148"/>
  <c r="VCQ38" i="148"/>
  <c r="VCM38" i="148"/>
  <c r="VCI38" i="148"/>
  <c r="VCE38" i="148"/>
  <c r="VCA38" i="148"/>
  <c r="VBW38" i="148"/>
  <c r="VBS38" i="148"/>
  <c r="VBO38" i="148"/>
  <c r="VBK38" i="148"/>
  <c r="VBG38" i="148"/>
  <c r="VBC38" i="148"/>
  <c r="VAY38" i="148"/>
  <c r="VAU38" i="148"/>
  <c r="VAQ38" i="148"/>
  <c r="VAM38" i="148"/>
  <c r="VAI38" i="148"/>
  <c r="VAE38" i="148"/>
  <c r="VAA38" i="148"/>
  <c r="UZW38" i="148"/>
  <c r="UZS38" i="148"/>
  <c r="UZO38" i="148"/>
  <c r="UZK38" i="148"/>
  <c r="UZG38" i="148"/>
  <c r="UZC38" i="148"/>
  <c r="UYY38" i="148"/>
  <c r="UYU38" i="148"/>
  <c r="UYQ38" i="148"/>
  <c r="UYM38" i="148"/>
  <c r="UYI38" i="148"/>
  <c r="UYE38" i="148"/>
  <c r="UYA38" i="148"/>
  <c r="UXW38" i="148"/>
  <c r="UXS38" i="148"/>
  <c r="UXO38" i="148"/>
  <c r="UXK38" i="148"/>
  <c r="UXG38" i="148"/>
  <c r="UXC38" i="148"/>
  <c r="UWY38" i="148"/>
  <c r="UWU38" i="148"/>
  <c r="UWQ38" i="148"/>
  <c r="UWM38" i="148"/>
  <c r="UWI38" i="148"/>
  <c r="UWE38" i="148"/>
  <c r="UWA38" i="148"/>
  <c r="UVW38" i="148"/>
  <c r="UVS38" i="148"/>
  <c r="UVO38" i="148"/>
  <c r="UVK38" i="148"/>
  <c r="UVG38" i="148"/>
  <c r="UVC38" i="148"/>
  <c r="UUY38" i="148"/>
  <c r="UUU38" i="148"/>
  <c r="UUQ38" i="148"/>
  <c r="UUM38" i="148"/>
  <c r="UUI38" i="148"/>
  <c r="UUE38" i="148"/>
  <c r="UUA38" i="148"/>
  <c r="UTW38" i="148"/>
  <c r="UTS38" i="148"/>
  <c r="UTO38" i="148"/>
  <c r="UTK38" i="148"/>
  <c r="UTG38" i="148"/>
  <c r="UTC38" i="148"/>
  <c r="USY38" i="148"/>
  <c r="USU38" i="148"/>
  <c r="USQ38" i="148"/>
  <c r="USM38" i="148"/>
  <c r="USI38" i="148"/>
  <c r="USE38" i="148"/>
  <c r="USA38" i="148"/>
  <c r="URW38" i="148"/>
  <c r="URS38" i="148"/>
  <c r="URO38" i="148"/>
  <c r="URK38" i="148"/>
  <c r="URG38" i="148"/>
  <c r="URC38" i="148"/>
  <c r="UQY38" i="148"/>
  <c r="UQU38" i="148"/>
  <c r="UQQ38" i="148"/>
  <c r="UQM38" i="148"/>
  <c r="UQI38" i="148"/>
  <c r="UQE38" i="148"/>
  <c r="UQA38" i="148"/>
  <c r="UPW38" i="148"/>
  <c r="UPS38" i="148"/>
  <c r="UPO38" i="148"/>
  <c r="UPK38" i="148"/>
  <c r="UPG38" i="148"/>
  <c r="UPC38" i="148"/>
  <c r="UOY38" i="148"/>
  <c r="UOU38" i="148"/>
  <c r="UOQ38" i="148"/>
  <c r="UOM38" i="148"/>
  <c r="UOI38" i="148"/>
  <c r="UOE38" i="148"/>
  <c r="UOA38" i="148"/>
  <c r="UNW38" i="148"/>
  <c r="UNS38" i="148"/>
  <c r="UNO38" i="148"/>
  <c r="UNK38" i="148"/>
  <c r="UNG38" i="148"/>
  <c r="UNC38" i="148"/>
  <c r="UMY38" i="148"/>
  <c r="UMU38" i="148"/>
  <c r="UMQ38" i="148"/>
  <c r="UMM38" i="148"/>
  <c r="UMI38" i="148"/>
  <c r="UME38" i="148"/>
  <c r="UMA38" i="148"/>
  <c r="ULW38" i="148"/>
  <c r="ULS38" i="148"/>
  <c r="ULO38" i="148"/>
  <c r="ULK38" i="148"/>
  <c r="ULG38" i="148"/>
  <c r="ULC38" i="148"/>
  <c r="UKY38" i="148"/>
  <c r="UKU38" i="148"/>
  <c r="UKQ38" i="148"/>
  <c r="UKM38" i="148"/>
  <c r="UKI38" i="148"/>
  <c r="UKE38" i="148"/>
  <c r="UKA38" i="148"/>
  <c r="UJW38" i="148"/>
  <c r="UJS38" i="148"/>
  <c r="UJO38" i="148"/>
  <c r="UJK38" i="148"/>
  <c r="UJG38" i="148"/>
  <c r="UJC38" i="148"/>
  <c r="UIY38" i="148"/>
  <c r="UIU38" i="148"/>
  <c r="UIQ38" i="148"/>
  <c r="UIM38" i="148"/>
  <c r="UII38" i="148"/>
  <c r="UIE38" i="148"/>
  <c r="UIA38" i="148"/>
  <c r="UHW38" i="148"/>
  <c r="UHS38" i="148"/>
  <c r="UHO38" i="148"/>
  <c r="UHK38" i="148"/>
  <c r="UHG38" i="148"/>
  <c r="UHC38" i="148"/>
  <c r="UGY38" i="148"/>
  <c r="UGU38" i="148"/>
  <c r="UGQ38" i="148"/>
  <c r="UGM38" i="148"/>
  <c r="UGI38" i="148"/>
  <c r="UGE38" i="148"/>
  <c r="UGA38" i="148"/>
  <c r="UFW38" i="148"/>
  <c r="UFS38" i="148"/>
  <c r="UFO38" i="148"/>
  <c r="UFK38" i="148"/>
  <c r="UFG38" i="148"/>
  <c r="UFC38" i="148"/>
  <c r="UEY38" i="148"/>
  <c r="UEU38" i="148"/>
  <c r="UEQ38" i="148"/>
  <c r="UEM38" i="148"/>
  <c r="UEI38" i="148"/>
  <c r="UEE38" i="148"/>
  <c r="UEA38" i="148"/>
  <c r="UDW38" i="148"/>
  <c r="UDS38" i="148"/>
  <c r="UDO38" i="148"/>
  <c r="UDK38" i="148"/>
  <c r="UDG38" i="148"/>
  <c r="UDC38" i="148"/>
  <c r="UCY38" i="148"/>
  <c r="UCU38" i="148"/>
  <c r="UCQ38" i="148"/>
  <c r="UCM38" i="148"/>
  <c r="UCI38" i="148"/>
  <c r="UCE38" i="148"/>
  <c r="UCA38" i="148"/>
  <c r="UBW38" i="148"/>
  <c r="UBS38" i="148"/>
  <c r="UBO38" i="148"/>
  <c r="UBK38" i="148"/>
  <c r="UBG38" i="148"/>
  <c r="UBC38" i="148"/>
  <c r="UAY38" i="148"/>
  <c r="UAU38" i="148"/>
  <c r="UAQ38" i="148"/>
  <c r="UAM38" i="148"/>
  <c r="UAI38" i="148"/>
  <c r="UAE38" i="148"/>
  <c r="UAA38" i="148"/>
  <c r="TZW38" i="148"/>
  <c r="TZS38" i="148"/>
  <c r="TZO38" i="148"/>
  <c r="TZK38" i="148"/>
  <c r="TZG38" i="148"/>
  <c r="TZC38" i="148"/>
  <c r="TYY38" i="148"/>
  <c r="TYU38" i="148"/>
  <c r="TYQ38" i="148"/>
  <c r="TYM38" i="148"/>
  <c r="TYI38" i="148"/>
  <c r="TYE38" i="148"/>
  <c r="TYA38" i="148"/>
  <c r="TXW38" i="148"/>
  <c r="TXS38" i="148"/>
  <c r="TXO38" i="148"/>
  <c r="TXK38" i="148"/>
  <c r="TXG38" i="148"/>
  <c r="TXC38" i="148"/>
  <c r="TWY38" i="148"/>
  <c r="TWU38" i="148"/>
  <c r="TWQ38" i="148"/>
  <c r="TWM38" i="148"/>
  <c r="TWI38" i="148"/>
  <c r="TWE38" i="148"/>
  <c r="TWA38" i="148"/>
  <c r="TVW38" i="148"/>
  <c r="TVS38" i="148"/>
  <c r="TVO38" i="148"/>
  <c r="TVK38" i="148"/>
  <c r="TVG38" i="148"/>
  <c r="TVC38" i="148"/>
  <c r="TUY38" i="148"/>
  <c r="TUU38" i="148"/>
  <c r="TUQ38" i="148"/>
  <c r="TUM38" i="148"/>
  <c r="TUI38" i="148"/>
  <c r="TUE38" i="148"/>
  <c r="TUA38" i="148"/>
  <c r="TTW38" i="148"/>
  <c r="TTS38" i="148"/>
  <c r="TTO38" i="148"/>
  <c r="TTK38" i="148"/>
  <c r="TTG38" i="148"/>
  <c r="TTC38" i="148"/>
  <c r="TSY38" i="148"/>
  <c r="TSU38" i="148"/>
  <c r="TSQ38" i="148"/>
  <c r="TSM38" i="148"/>
  <c r="TSI38" i="148"/>
  <c r="TSE38" i="148"/>
  <c r="TSA38" i="148"/>
  <c r="TRW38" i="148"/>
  <c r="TRS38" i="148"/>
  <c r="TRO38" i="148"/>
  <c r="TRK38" i="148"/>
  <c r="TRG38" i="148"/>
  <c r="TRC38" i="148"/>
  <c r="TQY38" i="148"/>
  <c r="TQU38" i="148"/>
  <c r="TQQ38" i="148"/>
  <c r="TQM38" i="148"/>
  <c r="TQI38" i="148"/>
  <c r="TQE38" i="148"/>
  <c r="TQA38" i="148"/>
  <c r="TPW38" i="148"/>
  <c r="TPS38" i="148"/>
  <c r="TPO38" i="148"/>
  <c r="TPK38" i="148"/>
  <c r="TPG38" i="148"/>
  <c r="TPC38" i="148"/>
  <c r="TOY38" i="148"/>
  <c r="TOU38" i="148"/>
  <c r="TOQ38" i="148"/>
  <c r="TOM38" i="148"/>
  <c r="TOI38" i="148"/>
  <c r="TOE38" i="148"/>
  <c r="TOA38" i="148"/>
  <c r="TNW38" i="148"/>
  <c r="TNS38" i="148"/>
  <c r="TNO38" i="148"/>
  <c r="TNK38" i="148"/>
  <c r="TNG38" i="148"/>
  <c r="TNC38" i="148"/>
  <c r="TMY38" i="148"/>
  <c r="TMU38" i="148"/>
  <c r="TMQ38" i="148"/>
  <c r="TMM38" i="148"/>
  <c r="TMI38" i="148"/>
  <c r="TME38" i="148"/>
  <c r="TMA38" i="148"/>
  <c r="TLW38" i="148"/>
  <c r="TLS38" i="148"/>
  <c r="TLO38" i="148"/>
  <c r="TLK38" i="148"/>
  <c r="TLG38" i="148"/>
  <c r="TLC38" i="148"/>
  <c r="TKY38" i="148"/>
  <c r="TKU38" i="148"/>
  <c r="TKQ38" i="148"/>
  <c r="TKM38" i="148"/>
  <c r="TKI38" i="148"/>
  <c r="TKE38" i="148"/>
  <c r="TKA38" i="148"/>
  <c r="TJW38" i="148"/>
  <c r="TJS38" i="148"/>
  <c r="TJO38" i="148"/>
  <c r="TJK38" i="148"/>
  <c r="TJG38" i="148"/>
  <c r="TJC38" i="148"/>
  <c r="TIY38" i="148"/>
  <c r="TIU38" i="148"/>
  <c r="TIQ38" i="148"/>
  <c r="TIM38" i="148"/>
  <c r="TII38" i="148"/>
  <c r="TIE38" i="148"/>
  <c r="TIA38" i="148"/>
  <c r="THW38" i="148"/>
  <c r="THS38" i="148"/>
  <c r="THO38" i="148"/>
  <c r="THK38" i="148"/>
  <c r="THG38" i="148"/>
  <c r="THC38" i="148"/>
  <c r="TGY38" i="148"/>
  <c r="TGU38" i="148"/>
  <c r="TGQ38" i="148"/>
  <c r="TGM38" i="148"/>
  <c r="TGI38" i="148"/>
  <c r="TGE38" i="148"/>
  <c r="TGA38" i="148"/>
  <c r="TFW38" i="148"/>
  <c r="TFS38" i="148"/>
  <c r="TFO38" i="148"/>
  <c r="TFK38" i="148"/>
  <c r="TFG38" i="148"/>
  <c r="TFC38" i="148"/>
  <c r="TEY38" i="148"/>
  <c r="TEU38" i="148"/>
  <c r="TEQ38" i="148"/>
  <c r="TEM38" i="148"/>
  <c r="TEI38" i="148"/>
  <c r="TEE38" i="148"/>
  <c r="TEA38" i="148"/>
  <c r="TDW38" i="148"/>
  <c r="TDS38" i="148"/>
  <c r="TDO38" i="148"/>
  <c r="TDK38" i="148"/>
  <c r="TDG38" i="148"/>
  <c r="TDC38" i="148"/>
  <c r="TCY38" i="148"/>
  <c r="TCU38" i="148"/>
  <c r="TCQ38" i="148"/>
  <c r="TCM38" i="148"/>
  <c r="TCI38" i="148"/>
  <c r="TCE38" i="148"/>
  <c r="TCA38" i="148"/>
  <c r="TBW38" i="148"/>
  <c r="TBS38" i="148"/>
  <c r="TBO38" i="148"/>
  <c r="TBK38" i="148"/>
  <c r="TBG38" i="148"/>
  <c r="TBC38" i="148"/>
  <c r="TAY38" i="148"/>
  <c r="TAU38" i="148"/>
  <c r="TAQ38" i="148"/>
  <c r="TAM38" i="148"/>
  <c r="TAI38" i="148"/>
  <c r="TAE38" i="148"/>
  <c r="TAA38" i="148"/>
  <c r="SZW38" i="148"/>
  <c r="SZS38" i="148"/>
  <c r="SZO38" i="148"/>
  <c r="SZK38" i="148"/>
  <c r="SZG38" i="148"/>
  <c r="SZC38" i="148"/>
  <c r="SYY38" i="148"/>
  <c r="SYU38" i="148"/>
  <c r="SYQ38" i="148"/>
  <c r="SYM38" i="148"/>
  <c r="SYI38" i="148"/>
  <c r="SYE38" i="148"/>
  <c r="SYA38" i="148"/>
  <c r="SXW38" i="148"/>
  <c r="SXS38" i="148"/>
  <c r="SXO38" i="148"/>
  <c r="SXK38" i="148"/>
  <c r="SXG38" i="148"/>
  <c r="SXC38" i="148"/>
  <c r="SWY38" i="148"/>
  <c r="SWU38" i="148"/>
  <c r="SWQ38" i="148"/>
  <c r="SWM38" i="148"/>
  <c r="SWI38" i="148"/>
  <c r="SWE38" i="148"/>
  <c r="SWA38" i="148"/>
  <c r="SVW38" i="148"/>
  <c r="SVS38" i="148"/>
  <c r="SVO38" i="148"/>
  <c r="SVK38" i="148"/>
  <c r="SVG38" i="148"/>
  <c r="SVC38" i="148"/>
  <c r="SUY38" i="148"/>
  <c r="SUU38" i="148"/>
  <c r="SUQ38" i="148"/>
  <c r="SUM38" i="148"/>
  <c r="SUI38" i="148"/>
  <c r="SUE38" i="148"/>
  <c r="SUA38" i="148"/>
  <c r="STW38" i="148"/>
  <c r="STS38" i="148"/>
  <c r="STO38" i="148"/>
  <c r="STK38" i="148"/>
  <c r="STG38" i="148"/>
  <c r="STC38" i="148"/>
  <c r="SSY38" i="148"/>
  <c r="SSU38" i="148"/>
  <c r="SSQ38" i="148"/>
  <c r="SSM38" i="148"/>
  <c r="SSI38" i="148"/>
  <c r="SSE38" i="148"/>
  <c r="SSA38" i="148"/>
  <c r="SRW38" i="148"/>
  <c r="SRS38" i="148"/>
  <c r="SRO38" i="148"/>
  <c r="SRK38" i="148"/>
  <c r="SRG38" i="148"/>
  <c r="SRC38" i="148"/>
  <c r="SQY38" i="148"/>
  <c r="SQU38" i="148"/>
  <c r="SQQ38" i="148"/>
  <c r="SQM38" i="148"/>
  <c r="SQI38" i="148"/>
  <c r="SQE38" i="148"/>
  <c r="SQA38" i="148"/>
  <c r="SPW38" i="148"/>
  <c r="SPS38" i="148"/>
  <c r="SPO38" i="148"/>
  <c r="SPK38" i="148"/>
  <c r="SPG38" i="148"/>
  <c r="SPC38" i="148"/>
  <c r="SOY38" i="148"/>
  <c r="SOU38" i="148"/>
  <c r="SOQ38" i="148"/>
  <c r="SOM38" i="148"/>
  <c r="SOI38" i="148"/>
  <c r="SOE38" i="148"/>
  <c r="SOA38" i="148"/>
  <c r="SNW38" i="148"/>
  <c r="SNS38" i="148"/>
  <c r="SNO38" i="148"/>
  <c r="SNK38" i="148"/>
  <c r="SNG38" i="148"/>
  <c r="SNC38" i="148"/>
  <c r="SMY38" i="148"/>
  <c r="SMU38" i="148"/>
  <c r="SMQ38" i="148"/>
  <c r="SMM38" i="148"/>
  <c r="SMI38" i="148"/>
  <c r="SME38" i="148"/>
  <c r="SMA38" i="148"/>
  <c r="SLW38" i="148"/>
  <c r="SLS38" i="148"/>
  <c r="SLO38" i="148"/>
  <c r="SLK38" i="148"/>
  <c r="SLG38" i="148"/>
  <c r="SLC38" i="148"/>
  <c r="SKY38" i="148"/>
  <c r="SKU38" i="148"/>
  <c r="SKQ38" i="148"/>
  <c r="SKM38" i="148"/>
  <c r="SKI38" i="148"/>
  <c r="SKE38" i="148"/>
  <c r="SKA38" i="148"/>
  <c r="SJW38" i="148"/>
  <c r="SJS38" i="148"/>
  <c r="SJO38" i="148"/>
  <c r="SJK38" i="148"/>
  <c r="SJG38" i="148"/>
  <c r="SJC38" i="148"/>
  <c r="SIY38" i="148"/>
  <c r="SIU38" i="148"/>
  <c r="SIQ38" i="148"/>
  <c r="SIM38" i="148"/>
  <c r="SII38" i="148"/>
  <c r="SIE38" i="148"/>
  <c r="SIA38" i="148"/>
  <c r="SHW38" i="148"/>
  <c r="SHS38" i="148"/>
  <c r="SHO38" i="148"/>
  <c r="SHK38" i="148"/>
  <c r="SHG38" i="148"/>
  <c r="SHC38" i="148"/>
  <c r="SGY38" i="148"/>
  <c r="SGU38" i="148"/>
  <c r="SGQ38" i="148"/>
  <c r="SGM38" i="148"/>
  <c r="SGI38" i="148"/>
  <c r="SGE38" i="148"/>
  <c r="SGA38" i="148"/>
  <c r="SFW38" i="148"/>
  <c r="SFS38" i="148"/>
  <c r="SFO38" i="148"/>
  <c r="SFK38" i="148"/>
  <c r="SFG38" i="148"/>
  <c r="SFC38" i="148"/>
  <c r="SEY38" i="148"/>
  <c r="SEU38" i="148"/>
  <c r="SEQ38" i="148"/>
  <c r="SEM38" i="148"/>
  <c r="SEI38" i="148"/>
  <c r="SEE38" i="148"/>
  <c r="SEA38" i="148"/>
  <c r="SDW38" i="148"/>
  <c r="SDS38" i="148"/>
  <c r="SDO38" i="148"/>
  <c r="SDK38" i="148"/>
  <c r="SDG38" i="148"/>
  <c r="SDC38" i="148"/>
  <c r="SCY38" i="148"/>
  <c r="SCU38" i="148"/>
  <c r="SCQ38" i="148"/>
  <c r="SCM38" i="148"/>
  <c r="SCI38" i="148"/>
  <c r="SCE38" i="148"/>
  <c r="SCA38" i="148"/>
  <c r="SBW38" i="148"/>
  <c r="SBS38" i="148"/>
  <c r="SBO38" i="148"/>
  <c r="SBK38" i="148"/>
  <c r="SBG38" i="148"/>
  <c r="SBC38" i="148"/>
  <c r="SAY38" i="148"/>
  <c r="SAU38" i="148"/>
  <c r="SAQ38" i="148"/>
  <c r="SAM38" i="148"/>
  <c r="SAI38" i="148"/>
  <c r="SAE38" i="148"/>
  <c r="SAA38" i="148"/>
  <c r="RZW38" i="148"/>
  <c r="RZS38" i="148"/>
  <c r="RZO38" i="148"/>
  <c r="RZK38" i="148"/>
  <c r="RZG38" i="148"/>
  <c r="RZC38" i="148"/>
  <c r="RYY38" i="148"/>
  <c r="RYU38" i="148"/>
  <c r="RYQ38" i="148"/>
  <c r="RYM38" i="148"/>
  <c r="RYI38" i="148"/>
  <c r="RYE38" i="148"/>
  <c r="RYA38" i="148"/>
  <c r="RXW38" i="148"/>
  <c r="RXS38" i="148"/>
  <c r="RXO38" i="148"/>
  <c r="RXK38" i="148"/>
  <c r="RXG38" i="148"/>
  <c r="RXC38" i="148"/>
  <c r="RWY38" i="148"/>
  <c r="RWU38" i="148"/>
  <c r="RWQ38" i="148"/>
  <c r="RWM38" i="148"/>
  <c r="RWI38" i="148"/>
  <c r="RWE38" i="148"/>
  <c r="RWA38" i="148"/>
  <c r="RVW38" i="148"/>
  <c r="RVS38" i="148"/>
  <c r="RVO38" i="148"/>
  <c r="RVK38" i="148"/>
  <c r="RVG38" i="148"/>
  <c r="RVC38" i="148"/>
  <c r="RUY38" i="148"/>
  <c r="RUU38" i="148"/>
  <c r="RUQ38" i="148"/>
  <c r="RUM38" i="148"/>
  <c r="RUI38" i="148"/>
  <c r="RUE38" i="148"/>
  <c r="RUA38" i="148"/>
  <c r="RTW38" i="148"/>
  <c r="RTS38" i="148"/>
  <c r="RTO38" i="148"/>
  <c r="RTK38" i="148"/>
  <c r="RTG38" i="148"/>
  <c r="RTC38" i="148"/>
  <c r="RSY38" i="148"/>
  <c r="RSU38" i="148"/>
  <c r="RSQ38" i="148"/>
  <c r="RSM38" i="148"/>
  <c r="RSI38" i="148"/>
  <c r="RSE38" i="148"/>
  <c r="RSA38" i="148"/>
  <c r="RRW38" i="148"/>
  <c r="RRS38" i="148"/>
  <c r="RRO38" i="148"/>
  <c r="RRK38" i="148"/>
  <c r="RRG38" i="148"/>
  <c r="RRC38" i="148"/>
  <c r="RQY38" i="148"/>
  <c r="RQU38" i="148"/>
  <c r="RQQ38" i="148"/>
  <c r="RQM38" i="148"/>
  <c r="RQI38" i="148"/>
  <c r="RQE38" i="148"/>
  <c r="RQA38" i="148"/>
  <c r="RPW38" i="148"/>
  <c r="RPS38" i="148"/>
  <c r="RPO38" i="148"/>
  <c r="RPK38" i="148"/>
  <c r="RPG38" i="148"/>
  <c r="RPC38" i="148"/>
  <c r="ROY38" i="148"/>
  <c r="ROU38" i="148"/>
  <c r="ROQ38" i="148"/>
  <c r="ROM38" i="148"/>
  <c r="ROI38" i="148"/>
  <c r="ROE38" i="148"/>
  <c r="ROA38" i="148"/>
  <c r="RNW38" i="148"/>
  <c r="RNS38" i="148"/>
  <c r="RNO38" i="148"/>
  <c r="RNK38" i="148"/>
  <c r="RNG38" i="148"/>
  <c r="RNC38" i="148"/>
  <c r="RMY38" i="148"/>
  <c r="RMU38" i="148"/>
  <c r="RMQ38" i="148"/>
  <c r="RMM38" i="148"/>
  <c r="RMI38" i="148"/>
  <c r="RME38" i="148"/>
  <c r="RMA38" i="148"/>
  <c r="RLW38" i="148"/>
  <c r="RLS38" i="148"/>
  <c r="RLO38" i="148"/>
  <c r="RLK38" i="148"/>
  <c r="RLG38" i="148"/>
  <c r="RLC38" i="148"/>
  <c r="RKY38" i="148"/>
  <c r="RKU38" i="148"/>
  <c r="RKQ38" i="148"/>
  <c r="RKM38" i="148"/>
  <c r="RKI38" i="148"/>
  <c r="RKE38" i="148"/>
  <c r="RKA38" i="148"/>
  <c r="RJW38" i="148"/>
  <c r="RJS38" i="148"/>
  <c r="RJO38" i="148"/>
  <c r="RJK38" i="148"/>
  <c r="RJG38" i="148"/>
  <c r="RJC38" i="148"/>
  <c r="RIY38" i="148"/>
  <c r="RIU38" i="148"/>
  <c r="RIQ38" i="148"/>
  <c r="RIM38" i="148"/>
  <c r="RII38" i="148"/>
  <c r="RIE38" i="148"/>
  <c r="RIA38" i="148"/>
  <c r="RHW38" i="148"/>
  <c r="RHS38" i="148"/>
  <c r="RHO38" i="148"/>
  <c r="RHK38" i="148"/>
  <c r="RHG38" i="148"/>
  <c r="RHC38" i="148"/>
  <c r="RGY38" i="148"/>
  <c r="RGU38" i="148"/>
  <c r="RGQ38" i="148"/>
  <c r="RGM38" i="148"/>
  <c r="RGI38" i="148"/>
  <c r="RGE38" i="148"/>
  <c r="RGA38" i="148"/>
  <c r="RFW38" i="148"/>
  <c r="RFS38" i="148"/>
  <c r="RFO38" i="148"/>
  <c r="RFK38" i="148"/>
  <c r="RFG38" i="148"/>
  <c r="RFC38" i="148"/>
  <c r="REY38" i="148"/>
  <c r="REU38" i="148"/>
  <c r="REQ38" i="148"/>
  <c r="REM38" i="148"/>
  <c r="REI38" i="148"/>
  <c r="REE38" i="148"/>
  <c r="REA38" i="148"/>
  <c r="RDW38" i="148"/>
  <c r="RDS38" i="148"/>
  <c r="RDO38" i="148"/>
  <c r="RDK38" i="148"/>
  <c r="RDG38" i="148"/>
  <c r="RDC38" i="148"/>
  <c r="RCY38" i="148"/>
  <c r="RCU38" i="148"/>
  <c r="RCQ38" i="148"/>
  <c r="RCM38" i="148"/>
  <c r="RCI38" i="148"/>
  <c r="RCE38" i="148"/>
  <c r="RCA38" i="148"/>
  <c r="RBW38" i="148"/>
  <c r="RBS38" i="148"/>
  <c r="RBO38" i="148"/>
  <c r="RBK38" i="148"/>
  <c r="RBG38" i="148"/>
  <c r="RBC38" i="148"/>
  <c r="RAY38" i="148"/>
  <c r="RAU38" i="148"/>
  <c r="RAQ38" i="148"/>
  <c r="RAM38" i="148"/>
  <c r="RAI38" i="148"/>
  <c r="RAE38" i="148"/>
  <c r="RAA38" i="148"/>
  <c r="QZW38" i="148"/>
  <c r="QZS38" i="148"/>
  <c r="QZO38" i="148"/>
  <c r="QZK38" i="148"/>
  <c r="QZG38" i="148"/>
  <c r="QZC38" i="148"/>
  <c r="QYY38" i="148"/>
  <c r="QYU38" i="148"/>
  <c r="QYQ38" i="148"/>
  <c r="QYM38" i="148"/>
  <c r="QYI38" i="148"/>
  <c r="QYE38" i="148"/>
  <c r="QYA38" i="148"/>
  <c r="QXW38" i="148"/>
  <c r="QXS38" i="148"/>
  <c r="QXO38" i="148"/>
  <c r="QXK38" i="148"/>
  <c r="QXG38" i="148"/>
  <c r="QXC38" i="148"/>
  <c r="QWY38" i="148"/>
  <c r="QWU38" i="148"/>
  <c r="QWQ38" i="148"/>
  <c r="QWM38" i="148"/>
  <c r="QWI38" i="148"/>
  <c r="QWE38" i="148"/>
  <c r="QWA38" i="148"/>
  <c r="QVW38" i="148"/>
  <c r="QVS38" i="148"/>
  <c r="QVO38" i="148"/>
  <c r="QVK38" i="148"/>
  <c r="QVG38" i="148"/>
  <c r="QVC38" i="148"/>
  <c r="QUY38" i="148"/>
  <c r="QUU38" i="148"/>
  <c r="QUQ38" i="148"/>
  <c r="QUM38" i="148"/>
  <c r="QUI38" i="148"/>
  <c r="QUE38" i="148"/>
  <c r="QUA38" i="148"/>
  <c r="QTW38" i="148"/>
  <c r="QTS38" i="148"/>
  <c r="QTO38" i="148"/>
  <c r="QTK38" i="148"/>
  <c r="QTG38" i="148"/>
  <c r="QTC38" i="148"/>
  <c r="QSY38" i="148"/>
  <c r="QSU38" i="148"/>
  <c r="QSQ38" i="148"/>
  <c r="QSM38" i="148"/>
  <c r="QSI38" i="148"/>
  <c r="QSE38" i="148"/>
  <c r="QSA38" i="148"/>
  <c r="QRW38" i="148"/>
  <c r="QRS38" i="148"/>
  <c r="QRO38" i="148"/>
  <c r="QRK38" i="148"/>
  <c r="QRG38" i="148"/>
  <c r="QRC38" i="148"/>
  <c r="QQY38" i="148"/>
  <c r="QQU38" i="148"/>
  <c r="QQQ38" i="148"/>
  <c r="QQM38" i="148"/>
  <c r="QQI38" i="148"/>
  <c r="QQE38" i="148"/>
  <c r="QQA38" i="148"/>
  <c r="QPW38" i="148"/>
  <c r="QPS38" i="148"/>
  <c r="QPO38" i="148"/>
  <c r="QPK38" i="148"/>
  <c r="QPG38" i="148"/>
  <c r="QPC38" i="148"/>
  <c r="QOY38" i="148"/>
  <c r="QOU38" i="148"/>
  <c r="QOQ38" i="148"/>
  <c r="QOM38" i="148"/>
  <c r="QOI38" i="148"/>
  <c r="QOE38" i="148"/>
  <c r="QOA38" i="148"/>
  <c r="QNW38" i="148"/>
  <c r="QNS38" i="148"/>
  <c r="QNO38" i="148"/>
  <c r="QNK38" i="148"/>
  <c r="QNG38" i="148"/>
  <c r="QNC38" i="148"/>
  <c r="QMY38" i="148"/>
  <c r="QMU38" i="148"/>
  <c r="QMQ38" i="148"/>
  <c r="QMM38" i="148"/>
  <c r="QMI38" i="148"/>
  <c r="QME38" i="148"/>
  <c r="QMA38" i="148"/>
  <c r="QLW38" i="148"/>
  <c r="QLS38" i="148"/>
  <c r="QLO38" i="148"/>
  <c r="QLK38" i="148"/>
  <c r="QLG38" i="148"/>
  <c r="QLC38" i="148"/>
  <c r="QKY38" i="148"/>
  <c r="QKU38" i="148"/>
  <c r="QKQ38" i="148"/>
  <c r="QKM38" i="148"/>
  <c r="QKI38" i="148"/>
  <c r="QKE38" i="148"/>
  <c r="QKA38" i="148"/>
  <c r="QJW38" i="148"/>
  <c r="QJS38" i="148"/>
  <c r="QJO38" i="148"/>
  <c r="QJK38" i="148"/>
  <c r="QJG38" i="148"/>
  <c r="QJC38" i="148"/>
  <c r="QIY38" i="148"/>
  <c r="QIU38" i="148"/>
  <c r="QIQ38" i="148"/>
  <c r="QIM38" i="148"/>
  <c r="QII38" i="148"/>
  <c r="QIE38" i="148"/>
  <c r="QIA38" i="148"/>
  <c r="QHW38" i="148"/>
  <c r="QHS38" i="148"/>
  <c r="QHO38" i="148"/>
  <c r="QHK38" i="148"/>
  <c r="QHG38" i="148"/>
  <c r="QHC38" i="148"/>
  <c r="QGY38" i="148"/>
  <c r="QGU38" i="148"/>
  <c r="QGQ38" i="148"/>
  <c r="QGM38" i="148"/>
  <c r="QGI38" i="148"/>
  <c r="QGE38" i="148"/>
  <c r="QGA38" i="148"/>
  <c r="QFW38" i="148"/>
  <c r="QFS38" i="148"/>
  <c r="QFO38" i="148"/>
  <c r="QFK38" i="148"/>
  <c r="QFG38" i="148"/>
  <c r="QFC38" i="148"/>
  <c r="QEY38" i="148"/>
  <c r="QEU38" i="148"/>
  <c r="QEQ38" i="148"/>
  <c r="QEM38" i="148"/>
  <c r="QEI38" i="148"/>
  <c r="QEE38" i="148"/>
  <c r="QEA38" i="148"/>
  <c r="QDW38" i="148"/>
  <c r="QDS38" i="148"/>
  <c r="QDO38" i="148"/>
  <c r="QDK38" i="148"/>
  <c r="QDG38" i="148"/>
  <c r="QDC38" i="148"/>
  <c r="QCY38" i="148"/>
  <c r="QCU38" i="148"/>
  <c r="QCQ38" i="148"/>
  <c r="QCM38" i="148"/>
  <c r="QCI38" i="148"/>
  <c r="QCE38" i="148"/>
  <c r="QCA38" i="148"/>
  <c r="QBW38" i="148"/>
  <c r="QBS38" i="148"/>
  <c r="QBO38" i="148"/>
  <c r="QBK38" i="148"/>
  <c r="QBG38" i="148"/>
  <c r="QBC38" i="148"/>
  <c r="QAY38" i="148"/>
  <c r="QAU38" i="148"/>
  <c r="QAQ38" i="148"/>
  <c r="QAM38" i="148"/>
  <c r="QAI38" i="148"/>
  <c r="QAE38" i="148"/>
  <c r="QAA38" i="148"/>
  <c r="PZW38" i="148"/>
  <c r="PZS38" i="148"/>
  <c r="PZO38" i="148"/>
  <c r="PZK38" i="148"/>
  <c r="PZG38" i="148"/>
  <c r="PZC38" i="148"/>
  <c r="PYY38" i="148"/>
  <c r="PYU38" i="148"/>
  <c r="PYQ38" i="148"/>
  <c r="PYM38" i="148"/>
  <c r="PYI38" i="148"/>
  <c r="PYE38" i="148"/>
  <c r="PYA38" i="148"/>
  <c r="PXW38" i="148"/>
  <c r="PXS38" i="148"/>
  <c r="PXO38" i="148"/>
  <c r="PXK38" i="148"/>
  <c r="PXG38" i="148"/>
  <c r="PXC38" i="148"/>
  <c r="PWY38" i="148"/>
  <c r="PWU38" i="148"/>
  <c r="PWQ38" i="148"/>
  <c r="PWM38" i="148"/>
  <c r="PWI38" i="148"/>
  <c r="PWE38" i="148"/>
  <c r="PWA38" i="148"/>
  <c r="PVW38" i="148"/>
  <c r="PVS38" i="148"/>
  <c r="PVO38" i="148"/>
  <c r="PVK38" i="148"/>
  <c r="PVG38" i="148"/>
  <c r="PVC38" i="148"/>
  <c r="PUY38" i="148"/>
  <c r="PUU38" i="148"/>
  <c r="PUQ38" i="148"/>
  <c r="PUM38" i="148"/>
  <c r="PUI38" i="148"/>
  <c r="PUE38" i="148"/>
  <c r="PUA38" i="148"/>
  <c r="PTW38" i="148"/>
  <c r="PTS38" i="148"/>
  <c r="PTO38" i="148"/>
  <c r="PTK38" i="148"/>
  <c r="PTG38" i="148"/>
  <c r="PTC38" i="148"/>
  <c r="PSY38" i="148"/>
  <c r="PSU38" i="148"/>
  <c r="PSQ38" i="148"/>
  <c r="PSM38" i="148"/>
  <c r="PSI38" i="148"/>
  <c r="PSE38" i="148"/>
  <c r="PSA38" i="148"/>
  <c r="PRW38" i="148"/>
  <c r="PRS38" i="148"/>
  <c r="PRO38" i="148"/>
  <c r="PRK38" i="148"/>
  <c r="PRG38" i="148"/>
  <c r="PRC38" i="148"/>
  <c r="PQY38" i="148"/>
  <c r="PQU38" i="148"/>
  <c r="PQQ38" i="148"/>
  <c r="PQM38" i="148"/>
  <c r="PQI38" i="148"/>
  <c r="PQE38" i="148"/>
  <c r="PQA38" i="148"/>
  <c r="PPW38" i="148"/>
  <c r="PPS38" i="148"/>
  <c r="PPO38" i="148"/>
  <c r="PPK38" i="148"/>
  <c r="PPG38" i="148"/>
  <c r="PPC38" i="148"/>
  <c r="POY38" i="148"/>
  <c r="POU38" i="148"/>
  <c r="POQ38" i="148"/>
  <c r="POM38" i="148"/>
  <c r="POI38" i="148"/>
  <c r="POE38" i="148"/>
  <c r="POA38" i="148"/>
  <c r="PNW38" i="148"/>
  <c r="PNS38" i="148"/>
  <c r="PNO38" i="148"/>
  <c r="PNK38" i="148"/>
  <c r="PNG38" i="148"/>
  <c r="PNC38" i="148"/>
  <c r="PMY38" i="148"/>
  <c r="PMU38" i="148"/>
  <c r="PMQ38" i="148"/>
  <c r="PMM38" i="148"/>
  <c r="PMI38" i="148"/>
  <c r="PME38" i="148"/>
  <c r="PMA38" i="148"/>
  <c r="PLW38" i="148"/>
  <c r="PLS38" i="148"/>
  <c r="PLO38" i="148"/>
  <c r="PLK38" i="148"/>
  <c r="PLG38" i="148"/>
  <c r="PLC38" i="148"/>
  <c r="PKY38" i="148"/>
  <c r="PKU38" i="148"/>
  <c r="PKQ38" i="148"/>
  <c r="PKM38" i="148"/>
  <c r="PKI38" i="148"/>
  <c r="PKE38" i="148"/>
  <c r="PKA38" i="148"/>
  <c r="PJW38" i="148"/>
  <c r="PJS38" i="148"/>
  <c r="PJO38" i="148"/>
  <c r="PJK38" i="148"/>
  <c r="PJG38" i="148"/>
  <c r="PJC38" i="148"/>
  <c r="PIY38" i="148"/>
  <c r="PIU38" i="148"/>
  <c r="PIQ38" i="148"/>
  <c r="PIM38" i="148"/>
  <c r="PII38" i="148"/>
  <c r="PIE38" i="148"/>
  <c r="PIA38" i="148"/>
  <c r="PHW38" i="148"/>
  <c r="PHS38" i="148"/>
  <c r="PHO38" i="148"/>
  <c r="PHK38" i="148"/>
  <c r="PHG38" i="148"/>
  <c r="PHC38" i="148"/>
  <c r="PGY38" i="148"/>
  <c r="PGU38" i="148"/>
  <c r="PGQ38" i="148"/>
  <c r="PGM38" i="148"/>
  <c r="PGI38" i="148"/>
  <c r="PGE38" i="148"/>
  <c r="PGA38" i="148"/>
  <c r="PFW38" i="148"/>
  <c r="PFS38" i="148"/>
  <c r="PFO38" i="148"/>
  <c r="PFK38" i="148"/>
  <c r="PFG38" i="148"/>
  <c r="PFC38" i="148"/>
  <c r="PEY38" i="148"/>
  <c r="PEU38" i="148"/>
  <c r="PEQ38" i="148"/>
  <c r="PEM38" i="148"/>
  <c r="PEI38" i="148"/>
  <c r="PEE38" i="148"/>
  <c r="PEA38" i="148"/>
  <c r="PDW38" i="148"/>
  <c r="PDS38" i="148"/>
  <c r="PDO38" i="148"/>
  <c r="PDK38" i="148"/>
  <c r="PDG38" i="148"/>
  <c r="PDC38" i="148"/>
  <c r="PCY38" i="148"/>
  <c r="PCU38" i="148"/>
  <c r="PCQ38" i="148"/>
  <c r="PCM38" i="148"/>
  <c r="PCI38" i="148"/>
  <c r="PCE38" i="148"/>
  <c r="PCA38" i="148"/>
  <c r="PBW38" i="148"/>
  <c r="PBS38" i="148"/>
  <c r="PBO38" i="148"/>
  <c r="PBK38" i="148"/>
  <c r="PBG38" i="148"/>
  <c r="PBC38" i="148"/>
  <c r="PAY38" i="148"/>
  <c r="PAU38" i="148"/>
  <c r="PAQ38" i="148"/>
  <c r="PAM38" i="148"/>
  <c r="PAI38" i="148"/>
  <c r="PAE38" i="148"/>
  <c r="PAA38" i="148"/>
  <c r="OZW38" i="148"/>
  <c r="OZS38" i="148"/>
  <c r="OZO38" i="148"/>
  <c r="OZK38" i="148"/>
  <c r="OZG38" i="148"/>
  <c r="OZC38" i="148"/>
  <c r="OYY38" i="148"/>
  <c r="OYU38" i="148"/>
  <c r="OYQ38" i="148"/>
  <c r="OYM38" i="148"/>
  <c r="OYI38" i="148"/>
  <c r="OYE38" i="148"/>
  <c r="OYA38" i="148"/>
  <c r="OXW38" i="148"/>
  <c r="OXS38" i="148"/>
  <c r="OXO38" i="148"/>
  <c r="OXK38" i="148"/>
  <c r="OXG38" i="148"/>
  <c r="OXC38" i="148"/>
  <c r="OWY38" i="148"/>
  <c r="OWU38" i="148"/>
  <c r="OWQ38" i="148"/>
  <c r="OWM38" i="148"/>
  <c r="OWI38" i="148"/>
  <c r="OWE38" i="148"/>
  <c r="OWA38" i="148"/>
  <c r="OVW38" i="148"/>
  <c r="OVS38" i="148"/>
  <c r="OVO38" i="148"/>
  <c r="OVK38" i="148"/>
  <c r="OVG38" i="148"/>
  <c r="OVC38" i="148"/>
  <c r="OUY38" i="148"/>
  <c r="OUU38" i="148"/>
  <c r="OUQ38" i="148"/>
  <c r="OUM38" i="148"/>
  <c r="OUI38" i="148"/>
  <c r="OUE38" i="148"/>
  <c r="OUA38" i="148"/>
  <c r="OTW38" i="148"/>
  <c r="OTS38" i="148"/>
  <c r="OTO38" i="148"/>
  <c r="OTK38" i="148"/>
  <c r="OTG38" i="148"/>
  <c r="OTC38" i="148"/>
  <c r="OSY38" i="148"/>
  <c r="OSU38" i="148"/>
  <c r="OSQ38" i="148"/>
  <c r="OSM38" i="148"/>
  <c r="OSI38" i="148"/>
  <c r="OSE38" i="148"/>
  <c r="OSA38" i="148"/>
  <c r="ORW38" i="148"/>
  <c r="ORS38" i="148"/>
  <c r="ORO38" i="148"/>
  <c r="ORK38" i="148"/>
  <c r="ORG38" i="148"/>
  <c r="ORC38" i="148"/>
  <c r="OQY38" i="148"/>
  <c r="OQU38" i="148"/>
  <c r="OQQ38" i="148"/>
  <c r="OQM38" i="148"/>
  <c r="OQI38" i="148"/>
  <c r="OQE38" i="148"/>
  <c r="OQA38" i="148"/>
  <c r="OPW38" i="148"/>
  <c r="OPS38" i="148"/>
  <c r="OPO38" i="148"/>
  <c r="OPK38" i="148"/>
  <c r="OPG38" i="148"/>
  <c r="OPC38" i="148"/>
  <c r="OOY38" i="148"/>
  <c r="OOU38" i="148"/>
  <c r="OOQ38" i="148"/>
  <c r="OOM38" i="148"/>
  <c r="OOI38" i="148"/>
  <c r="OOE38" i="148"/>
  <c r="OOA38" i="148"/>
  <c r="ONW38" i="148"/>
  <c r="ONS38" i="148"/>
  <c r="ONO38" i="148"/>
  <c r="ONK38" i="148"/>
  <c r="ONG38" i="148"/>
  <c r="ONC38" i="148"/>
  <c r="OMY38" i="148"/>
  <c r="OMU38" i="148"/>
  <c r="OMQ38" i="148"/>
  <c r="OMM38" i="148"/>
  <c r="OMI38" i="148"/>
  <c r="OME38" i="148"/>
  <c r="OMA38" i="148"/>
  <c r="OLW38" i="148"/>
  <c r="OLS38" i="148"/>
  <c r="OLO38" i="148"/>
  <c r="OLK38" i="148"/>
  <c r="OLG38" i="148"/>
  <c r="OLC38" i="148"/>
  <c r="OKY38" i="148"/>
  <c r="OKU38" i="148"/>
  <c r="OKQ38" i="148"/>
  <c r="OKM38" i="148"/>
  <c r="OKI38" i="148"/>
  <c r="OKE38" i="148"/>
  <c r="OKA38" i="148"/>
  <c r="OJW38" i="148"/>
  <c r="OJS38" i="148"/>
  <c r="OJO38" i="148"/>
  <c r="OJK38" i="148"/>
  <c r="OJG38" i="148"/>
  <c r="OJC38" i="148"/>
  <c r="OIY38" i="148"/>
  <c r="OIU38" i="148"/>
  <c r="OIQ38" i="148"/>
  <c r="OIM38" i="148"/>
  <c r="OII38" i="148"/>
  <c r="OIE38" i="148"/>
  <c r="OIA38" i="148"/>
  <c r="OHW38" i="148"/>
  <c r="OHS38" i="148"/>
  <c r="OHO38" i="148"/>
  <c r="OHK38" i="148"/>
  <c r="OHG38" i="148"/>
  <c r="OHC38" i="148"/>
  <c r="OGY38" i="148"/>
  <c r="OGU38" i="148"/>
  <c r="OGQ38" i="148"/>
  <c r="OGM38" i="148"/>
  <c r="OGI38" i="148"/>
  <c r="OGE38" i="148"/>
  <c r="OGA38" i="148"/>
  <c r="OFW38" i="148"/>
  <c r="OFS38" i="148"/>
  <c r="OFO38" i="148"/>
  <c r="OFK38" i="148"/>
  <c r="OFG38" i="148"/>
  <c r="OFC38" i="148"/>
  <c r="OEY38" i="148"/>
  <c r="OEU38" i="148"/>
  <c r="OEQ38" i="148"/>
  <c r="OEM38" i="148"/>
  <c r="OEI38" i="148"/>
  <c r="OEE38" i="148"/>
  <c r="OEA38" i="148"/>
  <c r="ODW38" i="148"/>
  <c r="ODS38" i="148"/>
  <c r="ODO38" i="148"/>
  <c r="ODK38" i="148"/>
  <c r="ODG38" i="148"/>
  <c r="ODC38" i="148"/>
  <c r="OCY38" i="148"/>
  <c r="OCU38" i="148"/>
  <c r="OCQ38" i="148"/>
  <c r="OCM38" i="148"/>
  <c r="OCI38" i="148"/>
  <c r="OCE38" i="148"/>
  <c r="OCA38" i="148"/>
  <c r="OBW38" i="148"/>
  <c r="OBS38" i="148"/>
  <c r="OBO38" i="148"/>
  <c r="OBK38" i="148"/>
  <c r="OBG38" i="148"/>
  <c r="OBC38" i="148"/>
  <c r="OAY38" i="148"/>
  <c r="OAU38" i="148"/>
  <c r="OAQ38" i="148"/>
  <c r="OAM38" i="148"/>
  <c r="OAI38" i="148"/>
  <c r="OAE38" i="148"/>
  <c r="OAA38" i="148"/>
  <c r="NZW38" i="148"/>
  <c r="NZS38" i="148"/>
  <c r="NZO38" i="148"/>
  <c r="NZK38" i="148"/>
  <c r="NZG38" i="148"/>
  <c r="NZC38" i="148"/>
  <c r="NYY38" i="148"/>
  <c r="NYU38" i="148"/>
  <c r="NYQ38" i="148"/>
  <c r="NYM38" i="148"/>
  <c r="NYI38" i="148"/>
  <c r="NYE38" i="148"/>
  <c r="NYA38" i="148"/>
  <c r="NXW38" i="148"/>
  <c r="NXS38" i="148"/>
  <c r="NXO38" i="148"/>
  <c r="NXK38" i="148"/>
  <c r="NXG38" i="148"/>
  <c r="NXC38" i="148"/>
  <c r="NWY38" i="148"/>
  <c r="NWU38" i="148"/>
  <c r="NWQ38" i="148"/>
  <c r="NWM38" i="148"/>
  <c r="NWI38" i="148"/>
  <c r="NWE38" i="148"/>
  <c r="NWA38" i="148"/>
  <c r="NVW38" i="148"/>
  <c r="NVS38" i="148"/>
  <c r="NVO38" i="148"/>
  <c r="NVK38" i="148"/>
  <c r="NVG38" i="148"/>
  <c r="NVC38" i="148"/>
  <c r="NUY38" i="148"/>
  <c r="NUU38" i="148"/>
  <c r="NUQ38" i="148"/>
  <c r="NUM38" i="148"/>
  <c r="NUI38" i="148"/>
  <c r="NUE38" i="148"/>
  <c r="NUA38" i="148"/>
  <c r="NTW38" i="148"/>
  <c r="NTS38" i="148"/>
  <c r="NTO38" i="148"/>
  <c r="NTK38" i="148"/>
  <c r="NTG38" i="148"/>
  <c r="NTC38" i="148"/>
  <c r="NSY38" i="148"/>
  <c r="NSU38" i="148"/>
  <c r="NSQ38" i="148"/>
  <c r="NSM38" i="148"/>
  <c r="NSI38" i="148"/>
  <c r="NSE38" i="148"/>
  <c r="NSA38" i="148"/>
  <c r="NRW38" i="148"/>
  <c r="NRS38" i="148"/>
  <c r="NRO38" i="148"/>
  <c r="NRK38" i="148"/>
  <c r="NRG38" i="148"/>
  <c r="NRC38" i="148"/>
  <c r="NQY38" i="148"/>
  <c r="NQU38" i="148"/>
  <c r="NQQ38" i="148"/>
  <c r="NQM38" i="148"/>
  <c r="NQI38" i="148"/>
  <c r="NQE38" i="148"/>
  <c r="NQA38" i="148"/>
  <c r="NPW38" i="148"/>
  <c r="NPS38" i="148"/>
  <c r="NPO38" i="148"/>
  <c r="NPK38" i="148"/>
  <c r="NPG38" i="148"/>
  <c r="NPC38" i="148"/>
  <c r="NOY38" i="148"/>
  <c r="NOU38" i="148"/>
  <c r="NOQ38" i="148"/>
  <c r="NOM38" i="148"/>
  <c r="NOI38" i="148"/>
  <c r="NOE38" i="148"/>
  <c r="NOA38" i="148"/>
  <c r="NNW38" i="148"/>
  <c r="NNS38" i="148"/>
  <c r="NNO38" i="148"/>
  <c r="NNK38" i="148"/>
  <c r="NNG38" i="148"/>
  <c r="NNC38" i="148"/>
  <c r="NMY38" i="148"/>
  <c r="NMU38" i="148"/>
  <c r="NMQ38" i="148"/>
  <c r="NMM38" i="148"/>
  <c r="NMI38" i="148"/>
  <c r="NME38" i="148"/>
  <c r="NMA38" i="148"/>
  <c r="NLW38" i="148"/>
  <c r="NLS38" i="148"/>
  <c r="NLO38" i="148"/>
  <c r="NLK38" i="148"/>
  <c r="NLG38" i="148"/>
  <c r="NLC38" i="148"/>
  <c r="NKY38" i="148"/>
  <c r="NKU38" i="148"/>
  <c r="NKQ38" i="148"/>
  <c r="NKM38" i="148"/>
  <c r="NKI38" i="148"/>
  <c r="NKE38" i="148"/>
  <c r="NKA38" i="148"/>
  <c r="NJW38" i="148"/>
  <c r="NJS38" i="148"/>
  <c r="NJO38" i="148"/>
  <c r="NJK38" i="148"/>
  <c r="NJG38" i="148"/>
  <c r="NJC38" i="148"/>
  <c r="NIY38" i="148"/>
  <c r="NIU38" i="148"/>
  <c r="NIQ38" i="148"/>
  <c r="NIM38" i="148"/>
  <c r="NII38" i="148"/>
  <c r="NIE38" i="148"/>
  <c r="NIA38" i="148"/>
  <c r="NHW38" i="148"/>
  <c r="NHS38" i="148"/>
  <c r="NHO38" i="148"/>
  <c r="NHK38" i="148"/>
  <c r="NHG38" i="148"/>
  <c r="NHC38" i="148"/>
  <c r="NGY38" i="148"/>
  <c r="NGU38" i="148"/>
  <c r="NGQ38" i="148"/>
  <c r="NGM38" i="148"/>
  <c r="NGI38" i="148"/>
  <c r="NGE38" i="148"/>
  <c r="NGA38" i="148"/>
  <c r="NFW38" i="148"/>
  <c r="NFS38" i="148"/>
  <c r="NFO38" i="148"/>
  <c r="NFK38" i="148"/>
  <c r="NFG38" i="148"/>
  <c r="NFC38" i="148"/>
  <c r="NEY38" i="148"/>
  <c r="NEU38" i="148"/>
  <c r="NEQ38" i="148"/>
  <c r="NEM38" i="148"/>
  <c r="NEI38" i="148"/>
  <c r="NEE38" i="148"/>
  <c r="NEA38" i="148"/>
  <c r="NDW38" i="148"/>
  <c r="NDS38" i="148"/>
  <c r="NDO38" i="148"/>
  <c r="NDK38" i="148"/>
  <c r="NDG38" i="148"/>
  <c r="NDC38" i="148"/>
  <c r="NCY38" i="148"/>
  <c r="NCU38" i="148"/>
  <c r="NCQ38" i="148"/>
  <c r="NCM38" i="148"/>
  <c r="NCI38" i="148"/>
  <c r="NCE38" i="148"/>
  <c r="NCA38" i="148"/>
  <c r="NBW38" i="148"/>
  <c r="NBS38" i="148"/>
  <c r="NBO38" i="148"/>
  <c r="NBK38" i="148"/>
  <c r="NBG38" i="148"/>
  <c r="NBC38" i="148"/>
  <c r="NAY38" i="148"/>
  <c r="NAU38" i="148"/>
  <c r="NAQ38" i="148"/>
  <c r="NAM38" i="148"/>
  <c r="NAI38" i="148"/>
  <c r="NAE38" i="148"/>
  <c r="NAA38" i="148"/>
  <c r="MZW38" i="148"/>
  <c r="MZS38" i="148"/>
  <c r="MZO38" i="148"/>
  <c r="MZK38" i="148"/>
  <c r="MZG38" i="148"/>
  <c r="MZC38" i="148"/>
  <c r="MYY38" i="148"/>
  <c r="MYU38" i="148"/>
  <c r="MYQ38" i="148"/>
  <c r="MYM38" i="148"/>
  <c r="MYI38" i="148"/>
  <c r="MYE38" i="148"/>
  <c r="MYA38" i="148"/>
  <c r="MXW38" i="148"/>
  <c r="MXS38" i="148"/>
  <c r="MXO38" i="148"/>
  <c r="MXK38" i="148"/>
  <c r="MXG38" i="148"/>
  <c r="MXC38" i="148"/>
  <c r="MWY38" i="148"/>
  <c r="MWU38" i="148"/>
  <c r="MWQ38" i="148"/>
  <c r="MWM38" i="148"/>
  <c r="MWI38" i="148"/>
  <c r="MWE38" i="148"/>
  <c r="MWA38" i="148"/>
  <c r="MVW38" i="148"/>
  <c r="MVS38" i="148"/>
  <c r="MVO38" i="148"/>
  <c r="MVK38" i="148"/>
  <c r="MVG38" i="148"/>
  <c r="MVC38" i="148"/>
  <c r="MUY38" i="148"/>
  <c r="MUU38" i="148"/>
  <c r="MUQ38" i="148"/>
  <c r="MUM38" i="148"/>
  <c r="MUI38" i="148"/>
  <c r="MUE38" i="148"/>
  <c r="MUA38" i="148"/>
  <c r="MTW38" i="148"/>
  <c r="MTS38" i="148"/>
  <c r="MTO38" i="148"/>
  <c r="MTK38" i="148"/>
  <c r="MTG38" i="148"/>
  <c r="MTC38" i="148"/>
  <c r="MSY38" i="148"/>
  <c r="MSU38" i="148"/>
  <c r="MSQ38" i="148"/>
  <c r="MSM38" i="148"/>
  <c r="MSI38" i="148"/>
  <c r="MSE38" i="148"/>
  <c r="MSA38" i="148"/>
  <c r="MRW38" i="148"/>
  <c r="MRS38" i="148"/>
  <c r="MRO38" i="148"/>
  <c r="MRK38" i="148"/>
  <c r="MRG38" i="148"/>
  <c r="MRC38" i="148"/>
  <c r="MQY38" i="148"/>
  <c r="MQU38" i="148"/>
  <c r="MQQ38" i="148"/>
  <c r="MQM38" i="148"/>
  <c r="MQI38" i="148"/>
  <c r="MQE38" i="148"/>
  <c r="MQA38" i="148"/>
  <c r="MPW38" i="148"/>
  <c r="MPS38" i="148"/>
  <c r="MPO38" i="148"/>
  <c r="MPK38" i="148"/>
  <c r="MPG38" i="148"/>
  <c r="MPC38" i="148"/>
  <c r="MOY38" i="148"/>
  <c r="MOU38" i="148"/>
  <c r="MOQ38" i="148"/>
  <c r="MOM38" i="148"/>
  <c r="MOI38" i="148"/>
  <c r="MOE38" i="148"/>
  <c r="MOA38" i="148"/>
  <c r="MNW38" i="148"/>
  <c r="MNS38" i="148"/>
  <c r="MNO38" i="148"/>
  <c r="MNK38" i="148"/>
  <c r="MNG38" i="148"/>
  <c r="MNC38" i="148"/>
  <c r="MMY38" i="148"/>
  <c r="MMU38" i="148"/>
  <c r="MMQ38" i="148"/>
  <c r="MMM38" i="148"/>
  <c r="MMI38" i="148"/>
  <c r="MME38" i="148"/>
  <c r="MMA38" i="148"/>
  <c r="MLW38" i="148"/>
  <c r="MLS38" i="148"/>
  <c r="MLO38" i="148"/>
  <c r="MLK38" i="148"/>
  <c r="MLG38" i="148"/>
  <c r="MLC38" i="148"/>
  <c r="MKY38" i="148"/>
  <c r="MKU38" i="148"/>
  <c r="MKQ38" i="148"/>
  <c r="MKM38" i="148"/>
  <c r="MKI38" i="148"/>
  <c r="MKE38" i="148"/>
  <c r="MKA38" i="148"/>
  <c r="MJW38" i="148"/>
  <c r="MJS38" i="148"/>
  <c r="MJO38" i="148"/>
  <c r="MJK38" i="148"/>
  <c r="MJG38" i="148"/>
  <c r="MJC38" i="148"/>
  <c r="MIY38" i="148"/>
  <c r="MIU38" i="148"/>
  <c r="MIQ38" i="148"/>
  <c r="MIM38" i="148"/>
  <c r="MII38" i="148"/>
  <c r="MIE38" i="148"/>
  <c r="MIA38" i="148"/>
  <c r="MHW38" i="148"/>
  <c r="MHS38" i="148"/>
  <c r="MHO38" i="148"/>
  <c r="MHK38" i="148"/>
  <c r="MHG38" i="148"/>
  <c r="MHC38" i="148"/>
  <c r="MGY38" i="148"/>
  <c r="MGU38" i="148"/>
  <c r="MGQ38" i="148"/>
  <c r="MGM38" i="148"/>
  <c r="MGI38" i="148"/>
  <c r="MGE38" i="148"/>
  <c r="MGA38" i="148"/>
  <c r="MFW38" i="148"/>
  <c r="MFS38" i="148"/>
  <c r="MFO38" i="148"/>
  <c r="MFK38" i="148"/>
  <c r="MFG38" i="148"/>
  <c r="MFC38" i="148"/>
  <c r="MEY38" i="148"/>
  <c r="MEU38" i="148"/>
  <c r="MEQ38" i="148"/>
  <c r="MEM38" i="148"/>
  <c r="MEI38" i="148"/>
  <c r="MEE38" i="148"/>
  <c r="MEA38" i="148"/>
  <c r="MDW38" i="148"/>
  <c r="MDS38" i="148"/>
  <c r="MDO38" i="148"/>
  <c r="MDK38" i="148"/>
  <c r="MDG38" i="148"/>
  <c r="MDC38" i="148"/>
  <c r="MCY38" i="148"/>
  <c r="MCU38" i="148"/>
  <c r="MCQ38" i="148"/>
  <c r="MCM38" i="148"/>
  <c r="MCI38" i="148"/>
  <c r="MCE38" i="148"/>
  <c r="MCA38" i="148"/>
  <c r="MBW38" i="148"/>
  <c r="MBS38" i="148"/>
  <c r="MBO38" i="148"/>
  <c r="MBK38" i="148"/>
  <c r="MBG38" i="148"/>
  <c r="MBC38" i="148"/>
  <c r="MAY38" i="148"/>
  <c r="MAU38" i="148"/>
  <c r="MAQ38" i="148"/>
  <c r="MAM38" i="148"/>
  <c r="MAI38" i="148"/>
  <c r="MAE38" i="148"/>
  <c r="MAA38" i="148"/>
  <c r="LZW38" i="148"/>
  <c r="LZS38" i="148"/>
  <c r="LZO38" i="148"/>
  <c r="LZK38" i="148"/>
  <c r="LZG38" i="148"/>
  <c r="LZC38" i="148"/>
  <c r="LYY38" i="148"/>
  <c r="LYU38" i="148"/>
  <c r="LYQ38" i="148"/>
  <c r="LYM38" i="148"/>
  <c r="LYI38" i="148"/>
  <c r="LYE38" i="148"/>
  <c r="LYA38" i="148"/>
  <c r="LXW38" i="148"/>
  <c r="LXS38" i="148"/>
  <c r="LXO38" i="148"/>
  <c r="LXK38" i="148"/>
  <c r="LXG38" i="148"/>
  <c r="LXC38" i="148"/>
  <c r="LWY38" i="148"/>
  <c r="LWU38" i="148"/>
  <c r="LWQ38" i="148"/>
  <c r="LWM38" i="148"/>
  <c r="LWI38" i="148"/>
  <c r="LWE38" i="148"/>
  <c r="LWA38" i="148"/>
  <c r="LVW38" i="148"/>
  <c r="LVS38" i="148"/>
  <c r="LVO38" i="148"/>
  <c r="LVK38" i="148"/>
  <c r="LVG38" i="148"/>
  <c r="LVC38" i="148"/>
  <c r="LUY38" i="148"/>
  <c r="LUU38" i="148"/>
  <c r="LUQ38" i="148"/>
  <c r="LUM38" i="148"/>
  <c r="LUI38" i="148"/>
  <c r="LUE38" i="148"/>
  <c r="LUA38" i="148"/>
  <c r="LTW38" i="148"/>
  <c r="LTS38" i="148"/>
  <c r="LTO38" i="148"/>
  <c r="LTK38" i="148"/>
  <c r="LTG38" i="148"/>
  <c r="LTC38" i="148"/>
  <c r="LSY38" i="148"/>
  <c r="LSU38" i="148"/>
  <c r="LSQ38" i="148"/>
  <c r="LSM38" i="148"/>
  <c r="LSI38" i="148"/>
  <c r="LSE38" i="148"/>
  <c r="LSA38" i="148"/>
  <c r="LRW38" i="148"/>
  <c r="LRS38" i="148"/>
  <c r="LRO38" i="148"/>
  <c r="LRK38" i="148"/>
  <c r="LRG38" i="148"/>
  <c r="LRC38" i="148"/>
  <c r="LQY38" i="148"/>
  <c r="LQU38" i="148"/>
  <c r="LQQ38" i="148"/>
  <c r="LQM38" i="148"/>
  <c r="LQI38" i="148"/>
  <c r="LQE38" i="148"/>
  <c r="LQA38" i="148"/>
  <c r="LPW38" i="148"/>
  <c r="LPS38" i="148"/>
  <c r="LPO38" i="148"/>
  <c r="LPK38" i="148"/>
  <c r="LPG38" i="148"/>
  <c r="LPC38" i="148"/>
  <c r="LOY38" i="148"/>
  <c r="LOU38" i="148"/>
  <c r="LOQ38" i="148"/>
  <c r="LOM38" i="148"/>
  <c r="LOI38" i="148"/>
  <c r="LOE38" i="148"/>
  <c r="LOA38" i="148"/>
  <c r="LNW38" i="148"/>
  <c r="LNS38" i="148"/>
  <c r="LNO38" i="148"/>
  <c r="LNK38" i="148"/>
  <c r="LNG38" i="148"/>
  <c r="LNC38" i="148"/>
  <c r="LMY38" i="148"/>
  <c r="LMU38" i="148"/>
  <c r="LMQ38" i="148"/>
  <c r="LMM38" i="148"/>
  <c r="LMI38" i="148"/>
  <c r="LME38" i="148"/>
  <c r="LMA38" i="148"/>
  <c r="LLW38" i="148"/>
  <c r="LLS38" i="148"/>
  <c r="LLO38" i="148"/>
  <c r="LLK38" i="148"/>
  <c r="LLG38" i="148"/>
  <c r="LLC38" i="148"/>
  <c r="LKY38" i="148"/>
  <c r="LKU38" i="148"/>
  <c r="LKQ38" i="148"/>
  <c r="LKM38" i="148"/>
  <c r="LKI38" i="148"/>
  <c r="LKE38" i="148"/>
  <c r="LKA38" i="148"/>
  <c r="LJW38" i="148"/>
  <c r="LJS38" i="148"/>
  <c r="LJO38" i="148"/>
  <c r="LJK38" i="148"/>
  <c r="LJG38" i="148"/>
  <c r="LJC38" i="148"/>
  <c r="LIY38" i="148"/>
  <c r="LIU38" i="148"/>
  <c r="LIQ38" i="148"/>
  <c r="LIM38" i="148"/>
  <c r="LII38" i="148"/>
  <c r="LIE38" i="148"/>
  <c r="LIA38" i="148"/>
  <c r="LHW38" i="148"/>
  <c r="LHS38" i="148"/>
  <c r="LHO38" i="148"/>
  <c r="LHK38" i="148"/>
  <c r="LHG38" i="148"/>
  <c r="LHC38" i="148"/>
  <c r="LGY38" i="148"/>
  <c r="LGU38" i="148"/>
  <c r="LGQ38" i="148"/>
  <c r="LGM38" i="148"/>
  <c r="LGI38" i="148"/>
  <c r="LGE38" i="148"/>
  <c r="LGA38" i="148"/>
  <c r="LFW38" i="148"/>
  <c r="LFS38" i="148"/>
  <c r="LFO38" i="148"/>
  <c r="LFK38" i="148"/>
  <c r="LFG38" i="148"/>
  <c r="LFC38" i="148"/>
  <c r="LEY38" i="148"/>
  <c r="LEU38" i="148"/>
  <c r="LEQ38" i="148"/>
  <c r="LEM38" i="148"/>
  <c r="LEI38" i="148"/>
  <c r="LEE38" i="148"/>
  <c r="LEA38" i="148"/>
  <c r="LDW38" i="148"/>
  <c r="LDS38" i="148"/>
  <c r="LDO38" i="148"/>
  <c r="LDK38" i="148"/>
  <c r="LDG38" i="148"/>
  <c r="LDC38" i="148"/>
  <c r="LCY38" i="148"/>
  <c r="LCU38" i="148"/>
  <c r="LCQ38" i="148"/>
  <c r="LCM38" i="148"/>
  <c r="LCI38" i="148"/>
  <c r="LCE38" i="148"/>
  <c r="LCA38" i="148"/>
  <c r="LBW38" i="148"/>
  <c r="LBS38" i="148"/>
  <c r="LBO38" i="148"/>
  <c r="LBK38" i="148"/>
  <c r="LBG38" i="148"/>
  <c r="LBC38" i="148"/>
  <c r="LAY38" i="148"/>
  <c r="LAU38" i="148"/>
  <c r="LAQ38" i="148"/>
  <c r="LAM38" i="148"/>
  <c r="LAI38" i="148"/>
  <c r="LAE38" i="148"/>
  <c r="LAA38" i="148"/>
  <c r="KZW38" i="148"/>
  <c r="KZS38" i="148"/>
  <c r="KZO38" i="148"/>
  <c r="KZK38" i="148"/>
  <c r="KZG38" i="148"/>
  <c r="KZC38" i="148"/>
  <c r="KYY38" i="148"/>
  <c r="KYU38" i="148"/>
  <c r="KYQ38" i="148"/>
  <c r="KYM38" i="148"/>
  <c r="KYI38" i="148"/>
  <c r="KYE38" i="148"/>
  <c r="KYA38" i="148"/>
  <c r="KXW38" i="148"/>
  <c r="KXS38" i="148"/>
  <c r="KXO38" i="148"/>
  <c r="KXK38" i="148"/>
  <c r="KXG38" i="148"/>
  <c r="KXC38" i="148"/>
  <c r="KWY38" i="148"/>
  <c r="KWU38" i="148"/>
  <c r="KWQ38" i="148"/>
  <c r="KWM38" i="148"/>
  <c r="KWI38" i="148"/>
  <c r="KWE38" i="148"/>
  <c r="KWA38" i="148"/>
  <c r="KVW38" i="148"/>
  <c r="KVS38" i="148"/>
  <c r="KVO38" i="148"/>
  <c r="KVK38" i="148"/>
  <c r="KVG38" i="148"/>
  <c r="KVC38" i="148"/>
  <c r="KUY38" i="148"/>
  <c r="KUU38" i="148"/>
  <c r="KUQ38" i="148"/>
  <c r="KUM38" i="148"/>
  <c r="KUI38" i="148"/>
  <c r="KUE38" i="148"/>
  <c r="KUA38" i="148"/>
  <c r="KTW38" i="148"/>
  <c r="KTS38" i="148"/>
  <c r="KTO38" i="148"/>
  <c r="KTK38" i="148"/>
  <c r="KTG38" i="148"/>
  <c r="KTC38" i="148"/>
  <c r="KSY38" i="148"/>
  <c r="KSU38" i="148"/>
  <c r="KSQ38" i="148"/>
  <c r="KSM38" i="148"/>
  <c r="KSI38" i="148"/>
  <c r="KSE38" i="148"/>
  <c r="KSA38" i="148"/>
  <c r="KRW38" i="148"/>
  <c r="KRS38" i="148"/>
  <c r="KRO38" i="148"/>
  <c r="KRK38" i="148"/>
  <c r="KRG38" i="148"/>
  <c r="KRC38" i="148"/>
  <c r="KQY38" i="148"/>
  <c r="KQU38" i="148"/>
  <c r="KQQ38" i="148"/>
  <c r="KQM38" i="148"/>
  <c r="KQI38" i="148"/>
  <c r="KQE38" i="148"/>
  <c r="KQA38" i="148"/>
  <c r="KPW38" i="148"/>
  <c r="KPS38" i="148"/>
  <c r="KPO38" i="148"/>
  <c r="KPK38" i="148"/>
  <c r="KPG38" i="148"/>
  <c r="KPC38" i="148"/>
  <c r="KOY38" i="148"/>
  <c r="KOU38" i="148"/>
  <c r="KOQ38" i="148"/>
  <c r="KOM38" i="148"/>
  <c r="KOI38" i="148"/>
  <c r="KOE38" i="148"/>
  <c r="KOA38" i="148"/>
  <c r="KNW38" i="148"/>
  <c r="KNS38" i="148"/>
  <c r="KNO38" i="148"/>
  <c r="KNK38" i="148"/>
  <c r="KNG38" i="148"/>
  <c r="KNC38" i="148"/>
  <c r="KMY38" i="148"/>
  <c r="KMU38" i="148"/>
  <c r="KMQ38" i="148"/>
  <c r="KMM38" i="148"/>
  <c r="KMI38" i="148"/>
  <c r="KME38" i="148"/>
  <c r="KMA38" i="148"/>
  <c r="KLW38" i="148"/>
  <c r="KLS38" i="148"/>
  <c r="KLO38" i="148"/>
  <c r="KLK38" i="148"/>
  <c r="KLG38" i="148"/>
  <c r="KLC38" i="148"/>
  <c r="KKY38" i="148"/>
  <c r="KKU38" i="148"/>
  <c r="KKQ38" i="148"/>
  <c r="KKM38" i="148"/>
  <c r="KKI38" i="148"/>
  <c r="KKE38" i="148"/>
  <c r="KKA38" i="148"/>
  <c r="KJW38" i="148"/>
  <c r="KJS38" i="148"/>
  <c r="KJO38" i="148"/>
  <c r="KJK38" i="148"/>
  <c r="KJG38" i="148"/>
  <c r="KJC38" i="148"/>
  <c r="KIY38" i="148"/>
  <c r="KIU38" i="148"/>
  <c r="KIQ38" i="148"/>
  <c r="KIM38" i="148"/>
  <c r="KII38" i="148"/>
  <c r="KIE38" i="148"/>
  <c r="KIA38" i="148"/>
  <c r="KHW38" i="148"/>
  <c r="KHS38" i="148"/>
  <c r="KHO38" i="148"/>
  <c r="KHK38" i="148"/>
  <c r="KHG38" i="148"/>
  <c r="KHC38" i="148"/>
  <c r="KGY38" i="148"/>
  <c r="KGU38" i="148"/>
  <c r="KGQ38" i="148"/>
  <c r="KGM38" i="148"/>
  <c r="KGI38" i="148"/>
  <c r="KGE38" i="148"/>
  <c r="KGA38" i="148"/>
  <c r="KFW38" i="148"/>
  <c r="KFS38" i="148"/>
  <c r="KFO38" i="148"/>
  <c r="KFK38" i="148"/>
  <c r="KFG38" i="148"/>
  <c r="KFC38" i="148"/>
  <c r="KEY38" i="148"/>
  <c r="KEU38" i="148"/>
  <c r="KEQ38" i="148"/>
  <c r="KEM38" i="148"/>
  <c r="KEI38" i="148"/>
  <c r="KEE38" i="148"/>
  <c r="KEA38" i="148"/>
  <c r="KDW38" i="148"/>
  <c r="KDS38" i="148"/>
  <c r="KDO38" i="148"/>
  <c r="KDK38" i="148"/>
  <c r="KDG38" i="148"/>
  <c r="KDC38" i="148"/>
  <c r="KCY38" i="148"/>
  <c r="KCU38" i="148"/>
  <c r="KCQ38" i="148"/>
  <c r="KCM38" i="148"/>
  <c r="KCI38" i="148"/>
  <c r="KCE38" i="148"/>
  <c r="KCA38" i="148"/>
  <c r="KBW38" i="148"/>
  <c r="KBS38" i="148"/>
  <c r="KBO38" i="148"/>
  <c r="KBK38" i="148"/>
  <c r="KBG38" i="148"/>
  <c r="KBC38" i="148"/>
  <c r="KAY38" i="148"/>
  <c r="KAU38" i="148"/>
  <c r="KAQ38" i="148"/>
  <c r="KAM38" i="148"/>
  <c r="KAI38" i="148"/>
  <c r="KAE38" i="148"/>
  <c r="KAA38" i="148"/>
  <c r="JZW38" i="148"/>
  <c r="JZS38" i="148"/>
  <c r="JZO38" i="148"/>
  <c r="JZK38" i="148"/>
  <c r="JZG38" i="148"/>
  <c r="JZC38" i="148"/>
  <c r="JYY38" i="148"/>
  <c r="JYU38" i="148"/>
  <c r="JYQ38" i="148"/>
  <c r="JYM38" i="148"/>
  <c r="JYI38" i="148"/>
  <c r="JYE38" i="148"/>
  <c r="JYA38" i="148"/>
  <c r="JXW38" i="148"/>
  <c r="JXS38" i="148"/>
  <c r="JXO38" i="148"/>
  <c r="JXK38" i="148"/>
  <c r="JXG38" i="148"/>
  <c r="JXC38" i="148"/>
  <c r="JWY38" i="148"/>
  <c r="JWU38" i="148"/>
  <c r="JWQ38" i="148"/>
  <c r="JWM38" i="148"/>
  <c r="JWI38" i="148"/>
  <c r="JWE38" i="148"/>
  <c r="JWA38" i="148"/>
  <c r="JVW38" i="148"/>
  <c r="JVS38" i="148"/>
  <c r="JVO38" i="148"/>
  <c r="JVK38" i="148"/>
  <c r="JVG38" i="148"/>
  <c r="JVC38" i="148"/>
  <c r="JUY38" i="148"/>
  <c r="JUU38" i="148"/>
  <c r="JUQ38" i="148"/>
  <c r="JUM38" i="148"/>
  <c r="JUI38" i="148"/>
  <c r="JUE38" i="148"/>
  <c r="JUA38" i="148"/>
  <c r="JTW38" i="148"/>
  <c r="JTS38" i="148"/>
  <c r="JTO38" i="148"/>
  <c r="JTK38" i="148"/>
  <c r="JTG38" i="148"/>
  <c r="JTC38" i="148"/>
  <c r="JSY38" i="148"/>
  <c r="JSU38" i="148"/>
  <c r="JSQ38" i="148"/>
  <c r="JSM38" i="148"/>
  <c r="JSI38" i="148"/>
  <c r="JSE38" i="148"/>
  <c r="JSA38" i="148"/>
  <c r="JRW38" i="148"/>
  <c r="JRS38" i="148"/>
  <c r="JRO38" i="148"/>
  <c r="JRK38" i="148"/>
  <c r="JRG38" i="148"/>
  <c r="JRC38" i="148"/>
  <c r="JQY38" i="148"/>
  <c r="JQU38" i="148"/>
  <c r="JQQ38" i="148"/>
  <c r="JQM38" i="148"/>
  <c r="JQI38" i="148"/>
  <c r="JQE38" i="148"/>
  <c r="JQA38" i="148"/>
  <c r="JPW38" i="148"/>
  <c r="JPS38" i="148"/>
  <c r="JPO38" i="148"/>
  <c r="JPK38" i="148"/>
  <c r="JPG38" i="148"/>
  <c r="JPC38" i="148"/>
  <c r="JOY38" i="148"/>
  <c r="JOU38" i="148"/>
  <c r="JOQ38" i="148"/>
  <c r="JOM38" i="148"/>
  <c r="JOI38" i="148"/>
  <c r="JOE38" i="148"/>
  <c r="JOA38" i="148"/>
  <c r="JNW38" i="148"/>
  <c r="JNS38" i="148"/>
  <c r="JNO38" i="148"/>
  <c r="JNK38" i="148"/>
  <c r="JNG38" i="148"/>
  <c r="JNC38" i="148"/>
  <c r="JMY38" i="148"/>
  <c r="JMU38" i="148"/>
  <c r="JMQ38" i="148"/>
  <c r="JMM38" i="148"/>
  <c r="JMI38" i="148"/>
  <c r="JME38" i="148"/>
  <c r="JMA38" i="148"/>
  <c r="JLW38" i="148"/>
  <c r="JLS38" i="148"/>
  <c r="JLO38" i="148"/>
  <c r="JLK38" i="148"/>
  <c r="JLG38" i="148"/>
  <c r="JLC38" i="148"/>
  <c r="JKY38" i="148"/>
  <c r="JKU38" i="148"/>
  <c r="JKQ38" i="148"/>
  <c r="JKM38" i="148"/>
  <c r="JKI38" i="148"/>
  <c r="JKE38" i="148"/>
  <c r="JKA38" i="148"/>
  <c r="JJW38" i="148"/>
  <c r="JJS38" i="148"/>
  <c r="JJO38" i="148"/>
  <c r="JJK38" i="148"/>
  <c r="JJG38" i="148"/>
  <c r="JJC38" i="148"/>
  <c r="JIY38" i="148"/>
  <c r="JIU38" i="148"/>
  <c r="JIQ38" i="148"/>
  <c r="JIM38" i="148"/>
  <c r="JII38" i="148"/>
  <c r="JIE38" i="148"/>
  <c r="JIA38" i="148"/>
  <c r="JHW38" i="148"/>
  <c r="JHS38" i="148"/>
  <c r="JHO38" i="148"/>
  <c r="JHK38" i="148"/>
  <c r="JHG38" i="148"/>
  <c r="JHC38" i="148"/>
  <c r="JGY38" i="148"/>
  <c r="JGU38" i="148"/>
  <c r="JGQ38" i="148"/>
  <c r="JGM38" i="148"/>
  <c r="JGI38" i="148"/>
  <c r="JGE38" i="148"/>
  <c r="JGA38" i="148"/>
  <c r="JFW38" i="148"/>
  <c r="JFS38" i="148"/>
  <c r="JFO38" i="148"/>
  <c r="JFK38" i="148"/>
  <c r="JFG38" i="148"/>
  <c r="JFC38" i="148"/>
  <c r="JEY38" i="148"/>
  <c r="JEU38" i="148"/>
  <c r="JEQ38" i="148"/>
  <c r="JEM38" i="148"/>
  <c r="JEI38" i="148"/>
  <c r="JEE38" i="148"/>
  <c r="JEA38" i="148"/>
  <c r="JDW38" i="148"/>
  <c r="JDS38" i="148"/>
  <c r="JDO38" i="148"/>
  <c r="JDK38" i="148"/>
  <c r="JDG38" i="148"/>
  <c r="JDC38" i="148"/>
  <c r="JCY38" i="148"/>
  <c r="JCU38" i="148"/>
  <c r="JCQ38" i="148"/>
  <c r="JCM38" i="148"/>
  <c r="JCI38" i="148"/>
  <c r="JCE38" i="148"/>
  <c r="JCA38" i="148"/>
  <c r="JBW38" i="148"/>
  <c r="JBS38" i="148"/>
  <c r="JBO38" i="148"/>
  <c r="JBK38" i="148"/>
  <c r="JBG38" i="148"/>
  <c r="JBC38" i="148"/>
  <c r="JAY38" i="148"/>
  <c r="JAU38" i="148"/>
  <c r="JAQ38" i="148"/>
  <c r="JAM38" i="148"/>
  <c r="JAI38" i="148"/>
  <c r="JAE38" i="148"/>
  <c r="JAA38" i="148"/>
  <c r="IZW38" i="148"/>
  <c r="IZS38" i="148"/>
  <c r="IZO38" i="148"/>
  <c r="IZK38" i="148"/>
  <c r="IZG38" i="148"/>
  <c r="IZC38" i="148"/>
  <c r="IYY38" i="148"/>
  <c r="IYU38" i="148"/>
  <c r="IYQ38" i="148"/>
  <c r="IYM38" i="148"/>
  <c r="IYI38" i="148"/>
  <c r="IYE38" i="148"/>
  <c r="IYA38" i="148"/>
  <c r="IXW38" i="148"/>
  <c r="IXS38" i="148"/>
  <c r="IXO38" i="148"/>
  <c r="IXK38" i="148"/>
  <c r="IXG38" i="148"/>
  <c r="IXC38" i="148"/>
  <c r="IWY38" i="148"/>
  <c r="IWU38" i="148"/>
  <c r="IWQ38" i="148"/>
  <c r="IWM38" i="148"/>
  <c r="IWI38" i="148"/>
  <c r="IWE38" i="148"/>
  <c r="IWA38" i="148"/>
  <c r="IVW38" i="148"/>
  <c r="IVS38" i="148"/>
  <c r="IVO38" i="148"/>
  <c r="IVK38" i="148"/>
  <c r="IVG38" i="148"/>
  <c r="IVC38" i="148"/>
  <c r="IUY38" i="148"/>
  <c r="IUU38" i="148"/>
  <c r="IUQ38" i="148"/>
  <c r="IUM38" i="148"/>
  <c r="IUI38" i="148"/>
  <c r="IUE38" i="148"/>
  <c r="IUA38" i="148"/>
  <c r="ITW38" i="148"/>
  <c r="ITS38" i="148"/>
  <c r="ITO38" i="148"/>
  <c r="ITK38" i="148"/>
  <c r="ITG38" i="148"/>
  <c r="ITC38" i="148"/>
  <c r="ISY38" i="148"/>
  <c r="ISU38" i="148"/>
  <c r="ISQ38" i="148"/>
  <c r="ISM38" i="148"/>
  <c r="ISI38" i="148"/>
  <c r="ISE38" i="148"/>
  <c r="ISA38" i="148"/>
  <c r="IRW38" i="148"/>
  <c r="IRS38" i="148"/>
  <c r="IRO38" i="148"/>
  <c r="IRK38" i="148"/>
  <c r="IRG38" i="148"/>
  <c r="IRC38" i="148"/>
  <c r="IQY38" i="148"/>
  <c r="IQU38" i="148"/>
  <c r="IQQ38" i="148"/>
  <c r="IQM38" i="148"/>
  <c r="IQI38" i="148"/>
  <c r="IQE38" i="148"/>
  <c r="IQA38" i="148"/>
  <c r="IPW38" i="148"/>
  <c r="IPS38" i="148"/>
  <c r="IPO38" i="148"/>
  <c r="IPK38" i="148"/>
  <c r="IPG38" i="148"/>
  <c r="IPC38" i="148"/>
  <c r="IOY38" i="148"/>
  <c r="IOU38" i="148"/>
  <c r="IOQ38" i="148"/>
  <c r="IOM38" i="148"/>
  <c r="IOI38" i="148"/>
  <c r="IOE38" i="148"/>
  <c r="IOA38" i="148"/>
  <c r="INW38" i="148"/>
  <c r="INS38" i="148"/>
  <c r="INO38" i="148"/>
  <c r="INK38" i="148"/>
  <c r="ING38" i="148"/>
  <c r="INC38" i="148"/>
  <c r="IMY38" i="148"/>
  <c r="IMU38" i="148"/>
  <c r="IMQ38" i="148"/>
  <c r="IMM38" i="148"/>
  <c r="IMI38" i="148"/>
  <c r="IME38" i="148"/>
  <c r="IMA38" i="148"/>
  <c r="ILW38" i="148"/>
  <c r="ILS38" i="148"/>
  <c r="ILO38" i="148"/>
  <c r="ILK38" i="148"/>
  <c r="ILG38" i="148"/>
  <c r="ILC38" i="148"/>
  <c r="IKY38" i="148"/>
  <c r="IKU38" i="148"/>
  <c r="IKQ38" i="148"/>
  <c r="IKM38" i="148"/>
  <c r="IKI38" i="148"/>
  <c r="IKE38" i="148"/>
  <c r="IKA38" i="148"/>
  <c r="IJW38" i="148"/>
  <c r="IJS38" i="148"/>
  <c r="IJO38" i="148"/>
  <c r="IJK38" i="148"/>
  <c r="IJG38" i="148"/>
  <c r="IJC38" i="148"/>
  <c r="IIY38" i="148"/>
  <c r="IIU38" i="148"/>
  <c r="IIQ38" i="148"/>
  <c r="IIM38" i="148"/>
  <c r="III38" i="148"/>
  <c r="IIE38" i="148"/>
  <c r="IIA38" i="148"/>
  <c r="IHW38" i="148"/>
  <c r="IHS38" i="148"/>
  <c r="IHO38" i="148"/>
  <c r="IHK38" i="148"/>
  <c r="IHG38" i="148"/>
  <c r="IHC38" i="148"/>
  <c r="IGY38" i="148"/>
  <c r="IGU38" i="148"/>
  <c r="IGQ38" i="148"/>
  <c r="IGM38" i="148"/>
  <c r="IGI38" i="148"/>
  <c r="IGE38" i="148"/>
  <c r="IGA38" i="148"/>
  <c r="IFW38" i="148"/>
  <c r="IFS38" i="148"/>
  <c r="IFO38" i="148"/>
  <c r="IFK38" i="148"/>
  <c r="IFG38" i="148"/>
  <c r="IFC38" i="148"/>
  <c r="IEY38" i="148"/>
  <c r="IEU38" i="148"/>
  <c r="IEQ38" i="148"/>
  <c r="IEM38" i="148"/>
  <c r="IEI38" i="148"/>
  <c r="IEE38" i="148"/>
  <c r="IEA38" i="148"/>
  <c r="IDW38" i="148"/>
  <c r="IDS38" i="148"/>
  <c r="IDO38" i="148"/>
  <c r="IDK38" i="148"/>
  <c r="IDG38" i="148"/>
  <c r="IDC38" i="148"/>
  <c r="ICY38" i="148"/>
  <c r="ICU38" i="148"/>
  <c r="ICQ38" i="148"/>
  <c r="ICM38" i="148"/>
  <c r="ICI38" i="148"/>
  <c r="ICE38" i="148"/>
  <c r="ICA38" i="148"/>
  <c r="IBW38" i="148"/>
  <c r="IBS38" i="148"/>
  <c r="IBO38" i="148"/>
  <c r="IBK38" i="148"/>
  <c r="IBG38" i="148"/>
  <c r="IBC38" i="148"/>
  <c r="IAY38" i="148"/>
  <c r="IAU38" i="148"/>
  <c r="IAQ38" i="148"/>
  <c r="IAM38" i="148"/>
  <c r="IAI38" i="148"/>
  <c r="IAE38" i="148"/>
  <c r="IAA38" i="148"/>
  <c r="HZW38" i="148"/>
  <c r="HZS38" i="148"/>
  <c r="HZO38" i="148"/>
  <c r="HZK38" i="148"/>
  <c r="HZG38" i="148"/>
  <c r="HZC38" i="148"/>
  <c r="HYY38" i="148"/>
  <c r="HYU38" i="148"/>
  <c r="HYQ38" i="148"/>
  <c r="HYM38" i="148"/>
  <c r="HYI38" i="148"/>
  <c r="HYE38" i="148"/>
  <c r="HYA38" i="148"/>
  <c r="HXW38" i="148"/>
  <c r="HXS38" i="148"/>
  <c r="HXO38" i="148"/>
  <c r="HXK38" i="148"/>
  <c r="HXG38" i="148"/>
  <c r="HXC38" i="148"/>
  <c r="HWY38" i="148"/>
  <c r="HWU38" i="148"/>
  <c r="HWQ38" i="148"/>
  <c r="HWM38" i="148"/>
  <c r="HWI38" i="148"/>
  <c r="HWE38" i="148"/>
  <c r="HWA38" i="148"/>
  <c r="HVW38" i="148"/>
  <c r="HVS38" i="148"/>
  <c r="HVO38" i="148"/>
  <c r="HVK38" i="148"/>
  <c r="HVG38" i="148"/>
  <c r="HVC38" i="148"/>
  <c r="HUY38" i="148"/>
  <c r="HUU38" i="148"/>
  <c r="HUQ38" i="148"/>
  <c r="HUM38" i="148"/>
  <c r="HUI38" i="148"/>
  <c r="HUE38" i="148"/>
  <c r="HUA38" i="148"/>
  <c r="HTW38" i="148"/>
  <c r="HTS38" i="148"/>
  <c r="HTO38" i="148"/>
  <c r="HTK38" i="148"/>
  <c r="HTG38" i="148"/>
  <c r="HTC38" i="148"/>
  <c r="HSY38" i="148"/>
  <c r="HSU38" i="148"/>
  <c r="HSQ38" i="148"/>
  <c r="HSM38" i="148"/>
  <c r="HSI38" i="148"/>
  <c r="HSE38" i="148"/>
  <c r="HSA38" i="148"/>
  <c r="HRW38" i="148"/>
  <c r="HRS38" i="148"/>
  <c r="HRO38" i="148"/>
  <c r="HRK38" i="148"/>
  <c r="HRG38" i="148"/>
  <c r="HRC38" i="148"/>
  <c r="HQY38" i="148"/>
  <c r="HQU38" i="148"/>
  <c r="HQQ38" i="148"/>
  <c r="HQM38" i="148"/>
  <c r="HQI38" i="148"/>
  <c r="HQE38" i="148"/>
  <c r="HQA38" i="148"/>
  <c r="HPW38" i="148"/>
  <c r="HPS38" i="148"/>
  <c r="HPO38" i="148"/>
  <c r="HPK38" i="148"/>
  <c r="HPG38" i="148"/>
  <c r="HPC38" i="148"/>
  <c r="HOY38" i="148"/>
  <c r="HOU38" i="148"/>
  <c r="HOQ38" i="148"/>
  <c r="HOM38" i="148"/>
  <c r="HOI38" i="148"/>
  <c r="HOE38" i="148"/>
  <c r="HOA38" i="148"/>
  <c r="HNW38" i="148"/>
  <c r="HNS38" i="148"/>
  <c r="HNO38" i="148"/>
  <c r="HNK38" i="148"/>
  <c r="HNG38" i="148"/>
  <c r="HNC38" i="148"/>
  <c r="HMY38" i="148"/>
  <c r="HMU38" i="148"/>
  <c r="HMQ38" i="148"/>
  <c r="HMM38" i="148"/>
  <c r="HMI38" i="148"/>
  <c r="HME38" i="148"/>
  <c r="HMA38" i="148"/>
  <c r="HLW38" i="148"/>
  <c r="HLS38" i="148"/>
  <c r="HLO38" i="148"/>
  <c r="HLK38" i="148"/>
  <c r="HLG38" i="148"/>
  <c r="HLC38" i="148"/>
  <c r="HKY38" i="148"/>
  <c r="HKU38" i="148"/>
  <c r="HKQ38" i="148"/>
  <c r="HKM38" i="148"/>
  <c r="HKI38" i="148"/>
  <c r="HKE38" i="148"/>
  <c r="HKA38" i="148"/>
  <c r="HJW38" i="148"/>
  <c r="HJS38" i="148"/>
  <c r="HJO38" i="148"/>
  <c r="HJK38" i="148"/>
  <c r="HJG38" i="148"/>
  <c r="HJC38" i="148"/>
  <c r="HIY38" i="148"/>
  <c r="HIU38" i="148"/>
  <c r="HIQ38" i="148"/>
  <c r="HIM38" i="148"/>
  <c r="HII38" i="148"/>
  <c r="HIE38" i="148"/>
  <c r="HIA38" i="148"/>
  <c r="HHW38" i="148"/>
  <c r="HHS38" i="148"/>
  <c r="HHO38" i="148"/>
  <c r="HHK38" i="148"/>
  <c r="HHG38" i="148"/>
  <c r="HHC38" i="148"/>
  <c r="HGY38" i="148"/>
  <c r="HGU38" i="148"/>
  <c r="HGQ38" i="148"/>
  <c r="HGM38" i="148"/>
  <c r="HGI38" i="148"/>
  <c r="HGE38" i="148"/>
  <c r="HGA38" i="148"/>
  <c r="HFW38" i="148"/>
  <c r="HFS38" i="148"/>
  <c r="HFO38" i="148"/>
  <c r="HFK38" i="148"/>
  <c r="HFG38" i="148"/>
  <c r="HFC38" i="148"/>
  <c r="HEY38" i="148"/>
  <c r="HEU38" i="148"/>
  <c r="HEQ38" i="148"/>
  <c r="HEM38" i="148"/>
  <c r="HEI38" i="148"/>
  <c r="HEE38" i="148"/>
  <c r="HEA38" i="148"/>
  <c r="HDW38" i="148"/>
  <c r="HDS38" i="148"/>
  <c r="HDO38" i="148"/>
  <c r="HDK38" i="148"/>
  <c r="HDG38" i="148"/>
  <c r="HDC38" i="148"/>
  <c r="HCY38" i="148"/>
  <c r="HCU38" i="148"/>
  <c r="HCQ38" i="148"/>
  <c r="HCM38" i="148"/>
  <c r="HCI38" i="148"/>
  <c r="HCE38" i="148"/>
  <c r="HCA38" i="148"/>
  <c r="HBW38" i="148"/>
  <c r="HBS38" i="148"/>
  <c r="HBO38" i="148"/>
  <c r="HBK38" i="148"/>
  <c r="HBG38" i="148"/>
  <c r="HBC38" i="148"/>
  <c r="HAY38" i="148"/>
  <c r="HAU38" i="148"/>
  <c r="HAQ38" i="148"/>
  <c r="HAM38" i="148"/>
  <c r="HAI38" i="148"/>
  <c r="HAE38" i="148"/>
  <c r="HAA38" i="148"/>
  <c r="GZW38" i="148"/>
  <c r="GZS38" i="148"/>
  <c r="GZO38" i="148"/>
  <c r="GZK38" i="148"/>
  <c r="GZG38" i="148"/>
  <c r="GZC38" i="148"/>
  <c r="GYY38" i="148"/>
  <c r="GYU38" i="148"/>
  <c r="GYQ38" i="148"/>
  <c r="GYM38" i="148"/>
  <c r="GYI38" i="148"/>
  <c r="GYE38" i="148"/>
  <c r="GYA38" i="148"/>
  <c r="GXW38" i="148"/>
  <c r="GXS38" i="148"/>
  <c r="GXO38" i="148"/>
  <c r="GXK38" i="148"/>
  <c r="GXG38" i="148"/>
  <c r="GXC38" i="148"/>
  <c r="GWY38" i="148"/>
  <c r="GWU38" i="148"/>
  <c r="GWQ38" i="148"/>
  <c r="GWM38" i="148"/>
  <c r="GWI38" i="148"/>
  <c r="GWE38" i="148"/>
  <c r="GWA38" i="148"/>
  <c r="GVW38" i="148"/>
  <c r="GVS38" i="148"/>
  <c r="GVO38" i="148"/>
  <c r="GVK38" i="148"/>
  <c r="GVG38" i="148"/>
  <c r="GVC38" i="148"/>
  <c r="GUY38" i="148"/>
  <c r="GUU38" i="148"/>
  <c r="GUQ38" i="148"/>
  <c r="GUM38" i="148"/>
  <c r="GUI38" i="148"/>
  <c r="GUE38" i="148"/>
  <c r="GUA38" i="148"/>
  <c r="GTW38" i="148"/>
  <c r="GTS38" i="148"/>
  <c r="GTO38" i="148"/>
  <c r="GTK38" i="148"/>
  <c r="GTG38" i="148"/>
  <c r="GTC38" i="148"/>
  <c r="GSY38" i="148"/>
  <c r="GSU38" i="148"/>
  <c r="GSQ38" i="148"/>
  <c r="GSM38" i="148"/>
  <c r="GSI38" i="148"/>
  <c r="GSE38" i="148"/>
  <c r="GSA38" i="148"/>
  <c r="GRW38" i="148"/>
  <c r="GRS38" i="148"/>
  <c r="GRO38" i="148"/>
  <c r="GRK38" i="148"/>
  <c r="GRG38" i="148"/>
  <c r="GRC38" i="148"/>
  <c r="GQY38" i="148"/>
  <c r="GQU38" i="148"/>
  <c r="GQQ38" i="148"/>
  <c r="GQM38" i="148"/>
  <c r="GQI38" i="148"/>
  <c r="GQE38" i="148"/>
  <c r="GQA38" i="148"/>
  <c r="GPW38" i="148"/>
  <c r="GPS38" i="148"/>
  <c r="GPO38" i="148"/>
  <c r="GPK38" i="148"/>
  <c r="GPG38" i="148"/>
  <c r="GPC38" i="148"/>
  <c r="GOY38" i="148"/>
  <c r="GOU38" i="148"/>
  <c r="GOQ38" i="148"/>
  <c r="GOM38" i="148"/>
  <c r="GOI38" i="148"/>
  <c r="GOE38" i="148"/>
  <c r="GOA38" i="148"/>
  <c r="GNW38" i="148"/>
  <c r="GNS38" i="148"/>
  <c r="GNO38" i="148"/>
  <c r="GNK38" i="148"/>
  <c r="GNG38" i="148"/>
  <c r="GNC38" i="148"/>
  <c r="GMY38" i="148"/>
  <c r="GMU38" i="148"/>
  <c r="GMQ38" i="148"/>
  <c r="GMM38" i="148"/>
  <c r="GMI38" i="148"/>
  <c r="GME38" i="148"/>
  <c r="GMA38" i="148"/>
  <c r="GLW38" i="148"/>
  <c r="GLS38" i="148"/>
  <c r="GLO38" i="148"/>
  <c r="GLK38" i="148"/>
  <c r="GLG38" i="148"/>
  <c r="GLC38" i="148"/>
  <c r="GKY38" i="148"/>
  <c r="GKU38" i="148"/>
  <c r="GKQ38" i="148"/>
  <c r="GKM38" i="148"/>
  <c r="GKI38" i="148"/>
  <c r="GKE38" i="148"/>
  <c r="GKA38" i="148"/>
  <c r="GJW38" i="148"/>
  <c r="GJS38" i="148"/>
  <c r="GJO38" i="148"/>
  <c r="GJK38" i="148"/>
  <c r="GJG38" i="148"/>
  <c r="GJC38" i="148"/>
  <c r="GIY38" i="148"/>
  <c r="GIU38" i="148"/>
  <c r="GIQ38" i="148"/>
  <c r="GIM38" i="148"/>
  <c r="GII38" i="148"/>
  <c r="GIE38" i="148"/>
  <c r="GIA38" i="148"/>
  <c r="GHW38" i="148"/>
  <c r="GHS38" i="148"/>
  <c r="GHO38" i="148"/>
  <c r="GHK38" i="148"/>
  <c r="GHG38" i="148"/>
  <c r="GHC38" i="148"/>
  <c r="GGY38" i="148"/>
  <c r="GGU38" i="148"/>
  <c r="GGQ38" i="148"/>
  <c r="GGM38" i="148"/>
  <c r="GGI38" i="148"/>
  <c r="GGE38" i="148"/>
  <c r="GGA38" i="148"/>
  <c r="GFW38" i="148"/>
  <c r="GFS38" i="148"/>
  <c r="GFO38" i="148"/>
  <c r="GFK38" i="148"/>
  <c r="GFG38" i="148"/>
  <c r="GFC38" i="148"/>
  <c r="GEY38" i="148"/>
  <c r="GEU38" i="148"/>
  <c r="GEQ38" i="148"/>
  <c r="GEM38" i="148"/>
  <c r="GEI38" i="148"/>
  <c r="GEE38" i="148"/>
  <c r="GEA38" i="148"/>
  <c r="GDW38" i="148"/>
  <c r="GDS38" i="148"/>
  <c r="GDO38" i="148"/>
  <c r="GDK38" i="148"/>
  <c r="GDG38" i="148"/>
  <c r="GDC38" i="148"/>
  <c r="GCY38" i="148"/>
  <c r="GCU38" i="148"/>
  <c r="GCQ38" i="148"/>
  <c r="GCM38" i="148"/>
  <c r="GCI38" i="148"/>
  <c r="GCE38" i="148"/>
  <c r="GCA38" i="148"/>
  <c r="GBW38" i="148"/>
  <c r="GBS38" i="148"/>
  <c r="GBO38" i="148"/>
  <c r="GBK38" i="148"/>
  <c r="GBG38" i="148"/>
  <c r="GBC38" i="148"/>
  <c r="GAY38" i="148"/>
  <c r="GAU38" i="148"/>
  <c r="GAQ38" i="148"/>
  <c r="GAM38" i="148"/>
  <c r="GAI38" i="148"/>
  <c r="GAE38" i="148"/>
  <c r="GAA38" i="148"/>
  <c r="FZW38" i="148"/>
  <c r="FZS38" i="148"/>
  <c r="FZO38" i="148"/>
  <c r="FZK38" i="148"/>
  <c r="FZG38" i="148"/>
  <c r="FZC38" i="148"/>
  <c r="FYY38" i="148"/>
  <c r="FYU38" i="148"/>
  <c r="FYQ38" i="148"/>
  <c r="FYM38" i="148"/>
  <c r="FYI38" i="148"/>
  <c r="FYE38" i="148"/>
  <c r="FYA38" i="148"/>
  <c r="FXW38" i="148"/>
  <c r="FXS38" i="148"/>
  <c r="FXO38" i="148"/>
  <c r="FXK38" i="148"/>
  <c r="FXG38" i="148"/>
  <c r="FXC38" i="148"/>
  <c r="FWY38" i="148"/>
  <c r="FWU38" i="148"/>
  <c r="FWQ38" i="148"/>
  <c r="FWM38" i="148"/>
  <c r="FWI38" i="148"/>
  <c r="FWE38" i="148"/>
  <c r="FWA38" i="148"/>
  <c r="FVW38" i="148"/>
  <c r="FVS38" i="148"/>
  <c r="FVO38" i="148"/>
  <c r="FVK38" i="148"/>
  <c r="FVG38" i="148"/>
  <c r="FVC38" i="148"/>
  <c r="FUY38" i="148"/>
  <c r="FUU38" i="148"/>
  <c r="FUQ38" i="148"/>
  <c r="FUM38" i="148"/>
  <c r="FUI38" i="148"/>
  <c r="FUE38" i="148"/>
  <c r="FUA38" i="148"/>
  <c r="FTW38" i="148"/>
  <c r="FTS38" i="148"/>
  <c r="FTO38" i="148"/>
  <c r="FTK38" i="148"/>
  <c r="FTG38" i="148"/>
  <c r="FTC38" i="148"/>
  <c r="FSY38" i="148"/>
  <c r="FSU38" i="148"/>
  <c r="FSQ38" i="148"/>
  <c r="FSM38" i="148"/>
  <c r="FSI38" i="148"/>
  <c r="FSE38" i="148"/>
  <c r="FSA38" i="148"/>
  <c r="FRW38" i="148"/>
  <c r="FRS38" i="148"/>
  <c r="FRO38" i="148"/>
  <c r="FRK38" i="148"/>
  <c r="FRG38" i="148"/>
  <c r="FRC38" i="148"/>
  <c r="FQY38" i="148"/>
  <c r="FQU38" i="148"/>
  <c r="FQQ38" i="148"/>
  <c r="FQM38" i="148"/>
  <c r="FQI38" i="148"/>
  <c r="FQE38" i="148"/>
  <c r="FQA38" i="148"/>
  <c r="FPW38" i="148"/>
  <c r="FPS38" i="148"/>
  <c r="FPO38" i="148"/>
  <c r="FPK38" i="148"/>
  <c r="FPG38" i="148"/>
  <c r="FPC38" i="148"/>
  <c r="FOY38" i="148"/>
  <c r="FOU38" i="148"/>
  <c r="FOQ38" i="148"/>
  <c r="FOM38" i="148"/>
  <c r="FOI38" i="148"/>
  <c r="FOE38" i="148"/>
  <c r="FOA38" i="148"/>
  <c r="FNW38" i="148"/>
  <c r="FNS38" i="148"/>
  <c r="FNO38" i="148"/>
  <c r="FNK38" i="148"/>
  <c r="FNG38" i="148"/>
  <c r="FNC38" i="148"/>
  <c r="FMY38" i="148"/>
  <c r="FMU38" i="148"/>
  <c r="FMQ38" i="148"/>
  <c r="FMM38" i="148"/>
  <c r="FMI38" i="148"/>
  <c r="FME38" i="148"/>
  <c r="FMA38" i="148"/>
  <c r="FLW38" i="148"/>
  <c r="FLS38" i="148"/>
  <c r="FLO38" i="148"/>
  <c r="FLK38" i="148"/>
  <c r="FLG38" i="148"/>
  <c r="FLC38" i="148"/>
  <c r="FKY38" i="148"/>
  <c r="FKU38" i="148"/>
  <c r="FKQ38" i="148"/>
  <c r="FKM38" i="148"/>
  <c r="FKI38" i="148"/>
  <c r="FKE38" i="148"/>
  <c r="FKA38" i="148"/>
  <c r="FJW38" i="148"/>
  <c r="FJS38" i="148"/>
  <c r="FJO38" i="148"/>
  <c r="FJK38" i="148"/>
  <c r="FJG38" i="148"/>
  <c r="FJC38" i="148"/>
  <c r="FIY38" i="148"/>
  <c r="FIU38" i="148"/>
  <c r="FIQ38" i="148"/>
  <c r="FIM38" i="148"/>
  <c r="FII38" i="148"/>
  <c r="FIE38" i="148"/>
  <c r="FIA38" i="148"/>
  <c r="FHW38" i="148"/>
  <c r="FHS38" i="148"/>
  <c r="FHO38" i="148"/>
  <c r="FHK38" i="148"/>
  <c r="FHG38" i="148"/>
  <c r="FHC38" i="148"/>
  <c r="FGY38" i="148"/>
  <c r="FGU38" i="148"/>
  <c r="FGQ38" i="148"/>
  <c r="FGM38" i="148"/>
  <c r="FGI38" i="148"/>
  <c r="FGE38" i="148"/>
  <c r="FGA38" i="148"/>
  <c r="FFW38" i="148"/>
  <c r="FFS38" i="148"/>
  <c r="FFO38" i="148"/>
  <c r="FFK38" i="148"/>
  <c r="FFG38" i="148"/>
  <c r="FFC38" i="148"/>
  <c r="FEY38" i="148"/>
  <c r="FEU38" i="148"/>
  <c r="FEQ38" i="148"/>
  <c r="FEM38" i="148"/>
  <c r="FEI38" i="148"/>
  <c r="FEE38" i="148"/>
  <c r="FEA38" i="148"/>
  <c r="FDW38" i="148"/>
  <c r="FDS38" i="148"/>
  <c r="FDO38" i="148"/>
  <c r="FDK38" i="148"/>
  <c r="FDG38" i="148"/>
  <c r="FDC38" i="148"/>
  <c r="FCY38" i="148"/>
  <c r="FCU38" i="148"/>
  <c r="FCQ38" i="148"/>
  <c r="FCM38" i="148"/>
  <c r="FCI38" i="148"/>
  <c r="FCE38" i="148"/>
  <c r="FCA38" i="148"/>
  <c r="FBW38" i="148"/>
  <c r="FBS38" i="148"/>
  <c r="FBO38" i="148"/>
  <c r="FBK38" i="148"/>
  <c r="FBG38" i="148"/>
  <c r="FBC38" i="148"/>
  <c r="FAY38" i="148"/>
  <c r="FAU38" i="148"/>
  <c r="FAQ38" i="148"/>
  <c r="FAM38" i="148"/>
  <c r="FAI38" i="148"/>
  <c r="FAE38" i="148"/>
  <c r="FAA38" i="148"/>
  <c r="EZW38" i="148"/>
  <c r="EZS38" i="148"/>
  <c r="EZO38" i="148"/>
  <c r="EZK38" i="148"/>
  <c r="EZG38" i="148"/>
  <c r="EZC38" i="148"/>
  <c r="EYY38" i="148"/>
  <c r="EYU38" i="148"/>
  <c r="EYQ38" i="148"/>
  <c r="EYM38" i="148"/>
  <c r="EYI38" i="148"/>
  <c r="EYE38" i="148"/>
  <c r="EYA38" i="148"/>
  <c r="EXW38" i="148"/>
  <c r="EXS38" i="148"/>
  <c r="EXO38" i="148"/>
  <c r="EXK38" i="148"/>
  <c r="EXG38" i="148"/>
  <c r="EXC38" i="148"/>
  <c r="EWY38" i="148"/>
  <c r="EWU38" i="148"/>
  <c r="EWQ38" i="148"/>
  <c r="EWM38" i="148"/>
  <c r="EWI38" i="148"/>
  <c r="EWE38" i="148"/>
  <c r="EWA38" i="148"/>
  <c r="EVW38" i="148"/>
  <c r="EVS38" i="148"/>
  <c r="EVO38" i="148"/>
  <c r="EVK38" i="148"/>
  <c r="EVG38" i="148"/>
  <c r="EVC38" i="148"/>
  <c r="EUY38" i="148"/>
  <c r="EUU38" i="148"/>
  <c r="EUQ38" i="148"/>
  <c r="EUM38" i="148"/>
  <c r="EUI38" i="148"/>
  <c r="EUE38" i="148"/>
  <c r="EUA38" i="148"/>
  <c r="ETW38" i="148"/>
  <c r="ETS38" i="148"/>
  <c r="ETO38" i="148"/>
  <c r="ETK38" i="148"/>
  <c r="ETG38" i="148"/>
  <c r="ETC38" i="148"/>
  <c r="ESY38" i="148"/>
  <c r="ESU38" i="148"/>
  <c r="ESQ38" i="148"/>
  <c r="ESM38" i="148"/>
  <c r="ESI38" i="148"/>
  <c r="ESE38" i="148"/>
  <c r="ESA38" i="148"/>
  <c r="ERW38" i="148"/>
  <c r="ERS38" i="148"/>
  <c r="ERO38" i="148"/>
  <c r="ERK38" i="148"/>
  <c r="ERG38" i="148"/>
  <c r="ERC38" i="148"/>
  <c r="EQY38" i="148"/>
  <c r="EQU38" i="148"/>
  <c r="EQQ38" i="148"/>
  <c r="EQM38" i="148"/>
  <c r="EQI38" i="148"/>
  <c r="EQE38" i="148"/>
  <c r="EQA38" i="148"/>
  <c r="EPW38" i="148"/>
  <c r="EPS38" i="148"/>
  <c r="EPO38" i="148"/>
  <c r="EPK38" i="148"/>
  <c r="EPG38" i="148"/>
  <c r="EPC38" i="148"/>
  <c r="EOY38" i="148"/>
  <c r="EOU38" i="148"/>
  <c r="EOQ38" i="148"/>
  <c r="EOM38" i="148"/>
  <c r="EOI38" i="148"/>
  <c r="EOE38" i="148"/>
  <c r="EOA38" i="148"/>
  <c r="ENW38" i="148"/>
  <c r="ENS38" i="148"/>
  <c r="ENO38" i="148"/>
  <c r="ENK38" i="148"/>
  <c r="ENG38" i="148"/>
  <c r="ENC38" i="148"/>
  <c r="EMY38" i="148"/>
  <c r="EMU38" i="148"/>
  <c r="EMQ38" i="148"/>
  <c r="EMM38" i="148"/>
  <c r="EMI38" i="148"/>
  <c r="EME38" i="148"/>
  <c r="EMA38" i="148"/>
  <c r="ELW38" i="148"/>
  <c r="ELS38" i="148"/>
  <c r="ELO38" i="148"/>
  <c r="ELK38" i="148"/>
  <c r="ELG38" i="148"/>
  <c r="ELC38" i="148"/>
  <c r="EKY38" i="148"/>
  <c r="EKU38" i="148"/>
  <c r="EKQ38" i="148"/>
  <c r="EKM38" i="148"/>
  <c r="EKI38" i="148"/>
  <c r="EKE38" i="148"/>
  <c r="EKA38" i="148"/>
  <c r="EJW38" i="148"/>
  <c r="EJS38" i="148"/>
  <c r="EJO38" i="148"/>
  <c r="EJK38" i="148"/>
  <c r="EJG38" i="148"/>
  <c r="EJC38" i="148"/>
  <c r="EIY38" i="148"/>
  <c r="EIU38" i="148"/>
  <c r="EIQ38" i="148"/>
  <c r="EIM38" i="148"/>
  <c r="EII38" i="148"/>
  <c r="EIE38" i="148"/>
  <c r="EIA38" i="148"/>
  <c r="EHW38" i="148"/>
  <c r="EHS38" i="148"/>
  <c r="EHO38" i="148"/>
  <c r="EHK38" i="148"/>
  <c r="EHG38" i="148"/>
  <c r="EHC38" i="148"/>
  <c r="EGY38" i="148"/>
  <c r="EGU38" i="148"/>
  <c r="EGQ38" i="148"/>
  <c r="EGM38" i="148"/>
  <c r="EGI38" i="148"/>
  <c r="EGE38" i="148"/>
  <c r="EGA38" i="148"/>
  <c r="EFW38" i="148"/>
  <c r="EFS38" i="148"/>
  <c r="EFO38" i="148"/>
  <c r="EFK38" i="148"/>
  <c r="EFG38" i="148"/>
  <c r="EFC38" i="148"/>
  <c r="EEY38" i="148"/>
  <c r="EEU38" i="148"/>
  <c r="EEQ38" i="148"/>
  <c r="EEM38" i="148"/>
  <c r="EEI38" i="148"/>
  <c r="EEE38" i="148"/>
  <c r="EEA38" i="148"/>
  <c r="EDW38" i="148"/>
  <c r="EDS38" i="148"/>
  <c r="EDO38" i="148"/>
  <c r="EDK38" i="148"/>
  <c r="EDG38" i="148"/>
  <c r="EDC38" i="148"/>
  <c r="ECY38" i="148"/>
  <c r="ECU38" i="148"/>
  <c r="ECQ38" i="148"/>
  <c r="ECM38" i="148"/>
  <c r="ECI38" i="148"/>
  <c r="ECE38" i="148"/>
  <c r="ECA38" i="148"/>
  <c r="EBW38" i="148"/>
  <c r="EBS38" i="148"/>
  <c r="EBO38" i="148"/>
  <c r="EBK38" i="148"/>
  <c r="EBG38" i="148"/>
  <c r="EBC38" i="148"/>
  <c r="EAY38" i="148"/>
  <c r="EAU38" i="148"/>
  <c r="EAQ38" i="148"/>
  <c r="EAM38" i="148"/>
  <c r="EAI38" i="148"/>
  <c r="EAE38" i="148"/>
  <c r="EAA38" i="148"/>
  <c r="DZW38" i="148"/>
  <c r="DZS38" i="148"/>
  <c r="DZO38" i="148"/>
  <c r="DZK38" i="148"/>
  <c r="DZG38" i="148"/>
  <c r="DZC38" i="148"/>
  <c r="DYY38" i="148"/>
  <c r="DYU38" i="148"/>
  <c r="DYQ38" i="148"/>
  <c r="DYM38" i="148"/>
  <c r="DYI38" i="148"/>
  <c r="DYE38" i="148"/>
  <c r="DYA38" i="148"/>
  <c r="DXW38" i="148"/>
  <c r="DXS38" i="148"/>
  <c r="DXO38" i="148"/>
  <c r="DXK38" i="148"/>
  <c r="DXG38" i="148"/>
  <c r="DXC38" i="148"/>
  <c r="DWY38" i="148"/>
  <c r="DWU38" i="148"/>
  <c r="DWQ38" i="148"/>
  <c r="DWM38" i="148"/>
  <c r="DWI38" i="148"/>
  <c r="DWE38" i="148"/>
  <c r="DWA38" i="148"/>
  <c r="DVW38" i="148"/>
  <c r="DVS38" i="148"/>
  <c r="DVO38" i="148"/>
  <c r="DVK38" i="148"/>
  <c r="DVG38" i="148"/>
  <c r="DVC38" i="148"/>
  <c r="DUY38" i="148"/>
  <c r="DUU38" i="148"/>
  <c r="DUQ38" i="148"/>
  <c r="DUM38" i="148"/>
  <c r="DUI38" i="148"/>
  <c r="DUE38" i="148"/>
  <c r="DUA38" i="148"/>
  <c r="DTW38" i="148"/>
  <c r="DTS38" i="148"/>
  <c r="DTO38" i="148"/>
  <c r="DTK38" i="148"/>
  <c r="DTG38" i="148"/>
  <c r="DTC38" i="148"/>
  <c r="DSY38" i="148"/>
  <c r="DSU38" i="148"/>
  <c r="DSQ38" i="148"/>
  <c r="DSM38" i="148"/>
  <c r="DSI38" i="148"/>
  <c r="DSE38" i="148"/>
  <c r="DSA38" i="148"/>
  <c r="DRW38" i="148"/>
  <c r="DRS38" i="148"/>
  <c r="DRO38" i="148"/>
  <c r="DRK38" i="148"/>
  <c r="DRG38" i="148"/>
  <c r="DRC38" i="148"/>
  <c r="DQY38" i="148"/>
  <c r="DQU38" i="148"/>
  <c r="DQQ38" i="148"/>
  <c r="DQM38" i="148"/>
  <c r="DQI38" i="148"/>
  <c r="DQE38" i="148"/>
  <c r="DQA38" i="148"/>
  <c r="DPW38" i="148"/>
  <c r="DPS38" i="148"/>
  <c r="DPO38" i="148"/>
  <c r="DPK38" i="148"/>
  <c r="DPG38" i="148"/>
  <c r="DPC38" i="148"/>
  <c r="DOY38" i="148"/>
  <c r="DOU38" i="148"/>
  <c r="DOQ38" i="148"/>
  <c r="DOM38" i="148"/>
  <c r="DOI38" i="148"/>
  <c r="DOE38" i="148"/>
  <c r="DOA38" i="148"/>
  <c r="DNW38" i="148"/>
  <c r="DNS38" i="148"/>
  <c r="DNO38" i="148"/>
  <c r="DNK38" i="148"/>
  <c r="DNG38" i="148"/>
  <c r="DNC38" i="148"/>
  <c r="DMY38" i="148"/>
  <c r="DMU38" i="148"/>
  <c r="DMQ38" i="148"/>
  <c r="DMM38" i="148"/>
  <c r="DMI38" i="148"/>
  <c r="DME38" i="148"/>
  <c r="DMA38" i="148"/>
  <c r="DLW38" i="148"/>
  <c r="DLS38" i="148"/>
  <c r="DLO38" i="148"/>
  <c r="DLK38" i="148"/>
  <c r="DLG38" i="148"/>
  <c r="DLC38" i="148"/>
  <c r="DKY38" i="148"/>
  <c r="DKU38" i="148"/>
  <c r="DKQ38" i="148"/>
  <c r="DKM38" i="148"/>
  <c r="DKI38" i="148"/>
  <c r="DKE38" i="148"/>
  <c r="DKA38" i="148"/>
  <c r="DJW38" i="148"/>
  <c r="DJS38" i="148"/>
  <c r="DJO38" i="148"/>
  <c r="DJK38" i="148"/>
  <c r="DJG38" i="148"/>
  <c r="DJC38" i="148"/>
  <c r="DIY38" i="148"/>
  <c r="DIU38" i="148"/>
  <c r="DIQ38" i="148"/>
  <c r="DIM38" i="148"/>
  <c r="DII38" i="148"/>
  <c r="DIE38" i="148"/>
  <c r="DIA38" i="148"/>
  <c r="DHW38" i="148"/>
  <c r="DHS38" i="148"/>
  <c r="DHO38" i="148"/>
  <c r="DHK38" i="148"/>
  <c r="DHG38" i="148"/>
  <c r="DHC38" i="148"/>
  <c r="DGY38" i="148"/>
  <c r="DGU38" i="148"/>
  <c r="DGQ38" i="148"/>
  <c r="DGM38" i="148"/>
  <c r="DGI38" i="148"/>
  <c r="DGE38" i="148"/>
  <c r="DGA38" i="148"/>
  <c r="DFW38" i="148"/>
  <c r="DFS38" i="148"/>
  <c r="DFO38" i="148"/>
  <c r="DFK38" i="148"/>
  <c r="DFG38" i="148"/>
  <c r="DFC38" i="148"/>
  <c r="DEY38" i="148"/>
  <c r="DEU38" i="148"/>
  <c r="DEQ38" i="148"/>
  <c r="DEM38" i="148"/>
  <c r="DEI38" i="148"/>
  <c r="DEE38" i="148"/>
  <c r="DEA38" i="148"/>
  <c r="DDW38" i="148"/>
  <c r="DDS38" i="148"/>
  <c r="DDO38" i="148"/>
  <c r="DDK38" i="148"/>
  <c r="DDG38" i="148"/>
  <c r="DDC38" i="148"/>
  <c r="DCY38" i="148"/>
  <c r="DCU38" i="148"/>
  <c r="DCQ38" i="148"/>
  <c r="DCM38" i="148"/>
  <c r="DCI38" i="148"/>
  <c r="DCE38" i="148"/>
  <c r="DCA38" i="148"/>
  <c r="DBW38" i="148"/>
  <c r="DBS38" i="148"/>
  <c r="DBO38" i="148"/>
  <c r="DBK38" i="148"/>
  <c r="DBG38" i="148"/>
  <c r="DBC38" i="148"/>
  <c r="DAY38" i="148"/>
  <c r="DAU38" i="148"/>
  <c r="DAQ38" i="148"/>
  <c r="DAM38" i="148"/>
  <c r="DAI38" i="148"/>
  <c r="DAE38" i="148"/>
  <c r="DAA38" i="148"/>
  <c r="CZW38" i="148"/>
  <c r="CZS38" i="148"/>
  <c r="CZO38" i="148"/>
  <c r="CZK38" i="148"/>
  <c r="CZG38" i="148"/>
  <c r="CZC38" i="148"/>
  <c r="CYY38" i="148"/>
  <c r="CYU38" i="148"/>
  <c r="CYQ38" i="148"/>
  <c r="CYM38" i="148"/>
  <c r="CYI38" i="148"/>
  <c r="CYE38" i="148"/>
  <c r="CYA38" i="148"/>
  <c r="CXW38" i="148"/>
  <c r="CXS38" i="148"/>
  <c r="CXO38" i="148"/>
  <c r="CXK38" i="148"/>
  <c r="CXG38" i="148"/>
  <c r="CXC38" i="148"/>
  <c r="CWY38" i="148"/>
  <c r="CWU38" i="148"/>
  <c r="CWQ38" i="148"/>
  <c r="CWM38" i="148"/>
  <c r="CWI38" i="148"/>
  <c r="CWE38" i="148"/>
  <c r="CWA38" i="148"/>
  <c r="CVW38" i="148"/>
  <c r="CVS38" i="148"/>
  <c r="CVO38" i="148"/>
  <c r="CVK38" i="148"/>
  <c r="CVG38" i="148"/>
  <c r="CVC38" i="148"/>
  <c r="CUY38" i="148"/>
  <c r="CUU38" i="148"/>
  <c r="CUQ38" i="148"/>
  <c r="CUM38" i="148"/>
  <c r="CUI38" i="148"/>
  <c r="CUE38" i="148"/>
  <c r="CUA38" i="148"/>
  <c r="CTW38" i="148"/>
  <c r="CTS38" i="148"/>
  <c r="CTO38" i="148"/>
  <c r="CTK38" i="148"/>
  <c r="CTG38" i="148"/>
  <c r="CTC38" i="148"/>
  <c r="CSY38" i="148"/>
  <c r="CSU38" i="148"/>
  <c r="CSQ38" i="148"/>
  <c r="CSM38" i="148"/>
  <c r="CSI38" i="148"/>
  <c r="CSE38" i="148"/>
  <c r="CSA38" i="148"/>
  <c r="CRW38" i="148"/>
  <c r="CRS38" i="148"/>
  <c r="CRO38" i="148"/>
  <c r="CRK38" i="148"/>
  <c r="CRG38" i="148"/>
  <c r="CRC38" i="148"/>
  <c r="CQY38" i="148"/>
  <c r="CQU38" i="148"/>
  <c r="CQQ38" i="148"/>
  <c r="CQM38" i="148"/>
  <c r="CQI38" i="148"/>
  <c r="CQE38" i="148"/>
  <c r="CQA38" i="148"/>
  <c r="CPW38" i="148"/>
  <c r="CPS38" i="148"/>
  <c r="CPO38" i="148"/>
  <c r="CPK38" i="148"/>
  <c r="CPG38" i="148"/>
  <c r="CPC38" i="148"/>
  <c r="COY38" i="148"/>
  <c r="COU38" i="148"/>
  <c r="COQ38" i="148"/>
  <c r="COM38" i="148"/>
  <c r="COI38" i="148"/>
  <c r="COE38" i="148"/>
  <c r="COA38" i="148"/>
  <c r="CNW38" i="148"/>
  <c r="CNS38" i="148"/>
  <c r="CNO38" i="148"/>
  <c r="CNK38" i="148"/>
  <c r="CNG38" i="148"/>
  <c r="CNC38" i="148"/>
  <c r="CMY38" i="148"/>
  <c r="CMU38" i="148"/>
  <c r="CMQ38" i="148"/>
  <c r="CMM38" i="148"/>
  <c r="CMI38" i="148"/>
  <c r="CME38" i="148"/>
  <c r="CMA38" i="148"/>
  <c r="CLW38" i="148"/>
  <c r="CLS38" i="148"/>
  <c r="CLO38" i="148"/>
  <c r="CLK38" i="148"/>
  <c r="CLG38" i="148"/>
  <c r="CLC38" i="148"/>
  <c r="CKY38" i="148"/>
  <c r="CKU38" i="148"/>
  <c r="CKQ38" i="148"/>
  <c r="CKM38" i="148"/>
  <c r="CKI38" i="148"/>
  <c r="CKE38" i="148"/>
  <c r="CKA38" i="148"/>
  <c r="CJW38" i="148"/>
  <c r="CJS38" i="148"/>
  <c r="CJO38" i="148"/>
  <c r="CJK38" i="148"/>
  <c r="CJG38" i="148"/>
  <c r="CJC38" i="148"/>
  <c r="CIY38" i="148"/>
  <c r="CIU38" i="148"/>
  <c r="CIQ38" i="148"/>
  <c r="CIM38" i="148"/>
  <c r="CII38" i="148"/>
  <c r="CIE38" i="148"/>
  <c r="CIA38" i="148"/>
  <c r="CHW38" i="148"/>
  <c r="CHS38" i="148"/>
  <c r="CHO38" i="148"/>
  <c r="CHK38" i="148"/>
  <c r="CHG38" i="148"/>
  <c r="CHC38" i="148"/>
  <c r="CGY38" i="148"/>
  <c r="CGU38" i="148"/>
  <c r="CGQ38" i="148"/>
  <c r="CGM38" i="148"/>
  <c r="CGI38" i="148"/>
  <c r="CGE38" i="148"/>
  <c r="CGA38" i="148"/>
  <c r="CFW38" i="148"/>
  <c r="CFS38" i="148"/>
  <c r="CFO38" i="148"/>
  <c r="CFK38" i="148"/>
  <c r="CFG38" i="148"/>
  <c r="CFC38" i="148"/>
  <c r="CEY38" i="148"/>
  <c r="CEU38" i="148"/>
  <c r="CEQ38" i="148"/>
  <c r="CEM38" i="148"/>
  <c r="CEI38" i="148"/>
  <c r="CEE38" i="148"/>
  <c r="CEA38" i="148"/>
  <c r="CDW38" i="148"/>
  <c r="CDS38" i="148"/>
  <c r="CDO38" i="148"/>
  <c r="CDK38" i="148"/>
  <c r="CDG38" i="148"/>
  <c r="CDC38" i="148"/>
  <c r="CCY38" i="148"/>
  <c r="CCU38" i="148"/>
  <c r="CCQ38" i="148"/>
  <c r="CCM38" i="148"/>
  <c r="CCI38" i="148"/>
  <c r="CCE38" i="148"/>
  <c r="CCA38" i="148"/>
  <c r="CBW38" i="148"/>
  <c r="CBS38" i="148"/>
  <c r="CBO38" i="148"/>
  <c r="CBK38" i="148"/>
  <c r="CBG38" i="148"/>
  <c r="CBC38" i="148"/>
  <c r="CAY38" i="148"/>
  <c r="CAU38" i="148"/>
  <c r="CAQ38" i="148"/>
  <c r="CAM38" i="148"/>
  <c r="CAI38" i="148"/>
  <c r="CAE38" i="148"/>
  <c r="CAA38" i="148"/>
  <c r="BZW38" i="148"/>
  <c r="BZS38" i="148"/>
  <c r="BZO38" i="148"/>
  <c r="BZK38" i="148"/>
  <c r="BZG38" i="148"/>
  <c r="BZC38" i="148"/>
  <c r="BYY38" i="148"/>
  <c r="BYU38" i="148"/>
  <c r="BYQ38" i="148"/>
  <c r="BYM38" i="148"/>
  <c r="BYI38" i="148"/>
  <c r="BYE38" i="148"/>
  <c r="BYA38" i="148"/>
  <c r="BXW38" i="148"/>
  <c r="BXS38" i="148"/>
  <c r="BXO38" i="148"/>
  <c r="BXK38" i="148"/>
  <c r="BXG38" i="148"/>
  <c r="BXC38" i="148"/>
  <c r="BWY38" i="148"/>
  <c r="BWU38" i="148"/>
  <c r="BWQ38" i="148"/>
  <c r="BWM38" i="148"/>
  <c r="BWI38" i="148"/>
  <c r="BWE38" i="148"/>
  <c r="BWA38" i="148"/>
  <c r="BVW38" i="148"/>
  <c r="BVS38" i="148"/>
  <c r="BVO38" i="148"/>
  <c r="BVK38" i="148"/>
  <c r="BVG38" i="148"/>
  <c r="BVC38" i="148"/>
  <c r="BUY38" i="148"/>
  <c r="BUU38" i="148"/>
  <c r="BUQ38" i="148"/>
  <c r="BUM38" i="148"/>
  <c r="BUI38" i="148"/>
  <c r="BUE38" i="148"/>
  <c r="BUA38" i="148"/>
  <c r="BTW38" i="148"/>
  <c r="BTS38" i="148"/>
  <c r="BTO38" i="148"/>
  <c r="BTK38" i="148"/>
  <c r="BTG38" i="148"/>
  <c r="BTC38" i="148"/>
  <c r="BSY38" i="148"/>
  <c r="BSU38" i="148"/>
  <c r="BSQ38" i="148"/>
  <c r="BSM38" i="148"/>
  <c r="BSI38" i="148"/>
  <c r="BSE38" i="148"/>
  <c r="BSA38" i="148"/>
  <c r="BRW38" i="148"/>
  <c r="BRS38" i="148"/>
  <c r="BRO38" i="148"/>
  <c r="BRK38" i="148"/>
  <c r="BRG38" i="148"/>
  <c r="BRC38" i="148"/>
  <c r="BQY38" i="148"/>
  <c r="BQU38" i="148"/>
  <c r="BQQ38" i="148"/>
  <c r="BQM38" i="148"/>
  <c r="BQI38" i="148"/>
  <c r="BQE38" i="148"/>
  <c r="BQA38" i="148"/>
  <c r="BPW38" i="148"/>
  <c r="BPS38" i="148"/>
  <c r="BPO38" i="148"/>
  <c r="BPK38" i="148"/>
  <c r="BPG38" i="148"/>
  <c r="BPC38" i="148"/>
  <c r="BOY38" i="148"/>
  <c r="BOU38" i="148"/>
  <c r="BOQ38" i="148"/>
  <c r="BOM38" i="148"/>
  <c r="BOI38" i="148"/>
  <c r="BOE38" i="148"/>
  <c r="BOA38" i="148"/>
  <c r="BNW38" i="148"/>
  <c r="BNS38" i="148"/>
  <c r="BNO38" i="148"/>
  <c r="BNK38" i="148"/>
  <c r="BNG38" i="148"/>
  <c r="BNC38" i="148"/>
  <c r="BMY38" i="148"/>
  <c r="BMU38" i="148"/>
  <c r="BMQ38" i="148"/>
  <c r="BMM38" i="148"/>
  <c r="BMI38" i="148"/>
  <c r="BME38" i="148"/>
  <c r="BMA38" i="148"/>
  <c r="BLW38" i="148"/>
  <c r="BLS38" i="148"/>
  <c r="BLO38" i="148"/>
  <c r="BLK38" i="148"/>
  <c r="BLG38" i="148"/>
  <c r="BLC38" i="148"/>
  <c r="BKY38" i="148"/>
  <c r="BKU38" i="148"/>
  <c r="BKQ38" i="148"/>
  <c r="BKM38" i="148"/>
  <c r="BKI38" i="148"/>
  <c r="BKE38" i="148"/>
  <c r="BKA38" i="148"/>
  <c r="BJW38" i="148"/>
  <c r="BJS38" i="148"/>
  <c r="BJO38" i="148"/>
  <c r="BJK38" i="148"/>
  <c r="BJG38" i="148"/>
  <c r="BJC38" i="148"/>
  <c r="BIY38" i="148"/>
  <c r="BIU38" i="148"/>
  <c r="BIQ38" i="148"/>
  <c r="BIM38" i="148"/>
  <c r="BII38" i="148"/>
  <c r="BIE38" i="148"/>
  <c r="BIA38" i="148"/>
  <c r="BHW38" i="148"/>
  <c r="BHS38" i="148"/>
  <c r="BHO38" i="148"/>
  <c r="BHK38" i="148"/>
  <c r="BHG38" i="148"/>
  <c r="BHC38" i="148"/>
  <c r="BGY38" i="148"/>
  <c r="BGU38" i="148"/>
  <c r="BGQ38" i="148"/>
  <c r="BGM38" i="148"/>
  <c r="BGI38" i="148"/>
  <c r="BGE38" i="148"/>
  <c r="BGA38" i="148"/>
  <c r="BFW38" i="148"/>
  <c r="BFS38" i="148"/>
  <c r="BFO38" i="148"/>
  <c r="BFK38" i="148"/>
  <c r="BFG38" i="148"/>
  <c r="BFC38" i="148"/>
  <c r="BEY38" i="148"/>
  <c r="BEU38" i="148"/>
  <c r="BEQ38" i="148"/>
  <c r="BEM38" i="148"/>
  <c r="BEI38" i="148"/>
  <c r="BEE38" i="148"/>
  <c r="BEA38" i="148"/>
  <c r="BDW38" i="148"/>
  <c r="BDS38" i="148"/>
  <c r="BDO38" i="148"/>
  <c r="BDK38" i="148"/>
  <c r="BDG38" i="148"/>
  <c r="BDC38" i="148"/>
  <c r="BCY38" i="148"/>
  <c r="BCU38" i="148"/>
  <c r="BCQ38" i="148"/>
  <c r="BCM38" i="148"/>
  <c r="BCI38" i="148"/>
  <c r="BCE38" i="148"/>
  <c r="BCA38" i="148"/>
  <c r="BBW38" i="148"/>
  <c r="BBS38" i="148"/>
  <c r="BBO38" i="148"/>
  <c r="BBK38" i="148"/>
  <c r="BBG38" i="148"/>
  <c r="BBC38" i="148"/>
  <c r="BAY38" i="148"/>
  <c r="BAU38" i="148"/>
  <c r="BAQ38" i="148"/>
  <c r="BAM38" i="148"/>
  <c r="BAI38" i="148"/>
  <c r="BAE38" i="148"/>
  <c r="BAA38" i="148"/>
  <c r="AZW38" i="148"/>
  <c r="AZS38" i="148"/>
  <c r="AZO38" i="148"/>
  <c r="AZK38" i="148"/>
  <c r="AZG38" i="148"/>
  <c r="AZC38" i="148"/>
  <c r="AYY38" i="148"/>
  <c r="AYU38" i="148"/>
  <c r="AYQ38" i="148"/>
  <c r="AYM38" i="148"/>
  <c r="AYI38" i="148"/>
  <c r="AYE38" i="148"/>
  <c r="AYA38" i="148"/>
  <c r="AXW38" i="148"/>
  <c r="AXS38" i="148"/>
  <c r="AXO38" i="148"/>
  <c r="AXK38" i="148"/>
  <c r="AXG38" i="148"/>
  <c r="AXC38" i="148"/>
  <c r="AWY38" i="148"/>
  <c r="AWU38" i="148"/>
  <c r="AWQ38" i="148"/>
  <c r="AWM38" i="148"/>
  <c r="AWI38" i="148"/>
  <c r="AWE38" i="148"/>
  <c r="AWA38" i="148"/>
  <c r="AVW38" i="148"/>
  <c r="AVS38" i="148"/>
  <c r="AVO38" i="148"/>
  <c r="AVK38" i="148"/>
  <c r="AVG38" i="148"/>
  <c r="AVC38" i="148"/>
  <c r="AUY38" i="148"/>
  <c r="AUU38" i="148"/>
  <c r="AUQ38" i="148"/>
  <c r="AUM38" i="148"/>
  <c r="AUI38" i="148"/>
  <c r="AUE38" i="148"/>
  <c r="AUA38" i="148"/>
  <c r="ATW38" i="148"/>
  <c r="ATS38" i="148"/>
  <c r="ATO38" i="148"/>
  <c r="ATK38" i="148"/>
  <c r="ATG38" i="148"/>
  <c r="ATC38" i="148"/>
  <c r="ASY38" i="148"/>
  <c r="ASU38" i="148"/>
  <c r="ASQ38" i="148"/>
  <c r="ASM38" i="148"/>
  <c r="ASI38" i="148"/>
  <c r="ASE38" i="148"/>
  <c r="ASA38" i="148"/>
  <c r="ARW38" i="148"/>
  <c r="ARS38" i="148"/>
  <c r="ARO38" i="148"/>
  <c r="ARK38" i="148"/>
  <c r="ARG38" i="148"/>
  <c r="ARC38" i="148"/>
  <c r="AQY38" i="148"/>
  <c r="AQU38" i="148"/>
  <c r="AQQ38" i="148"/>
  <c r="AQM38" i="148"/>
  <c r="AQI38" i="148"/>
  <c r="AQE38" i="148"/>
  <c r="AQA38" i="148"/>
  <c r="APW38" i="148"/>
  <c r="APS38" i="148"/>
  <c r="APO38" i="148"/>
  <c r="APK38" i="148"/>
  <c r="APG38" i="148"/>
  <c r="APC38" i="148"/>
  <c r="AOY38" i="148"/>
  <c r="AOU38" i="148"/>
  <c r="AOQ38" i="148"/>
  <c r="AOM38" i="148"/>
  <c r="AOI38" i="148"/>
  <c r="AOE38" i="148"/>
  <c r="AOA38" i="148"/>
  <c r="ANW38" i="148"/>
  <c r="ANS38" i="148"/>
  <c r="ANO38" i="148"/>
  <c r="ANK38" i="148"/>
  <c r="ANG38" i="148"/>
  <c r="ANC38" i="148"/>
  <c r="AMY38" i="148"/>
  <c r="AMU38" i="148"/>
  <c r="AMQ38" i="148"/>
  <c r="AMM38" i="148"/>
  <c r="AMI38" i="148"/>
  <c r="AME38" i="148"/>
  <c r="AMA38" i="148"/>
  <c r="ALW38" i="148"/>
  <c r="ALS38" i="148"/>
  <c r="ALO38" i="148"/>
  <c r="ALK38" i="148"/>
  <c r="ALG38" i="148"/>
  <c r="ALC38" i="148"/>
  <c r="AKY38" i="148"/>
  <c r="AKU38" i="148"/>
  <c r="AKQ38" i="148"/>
  <c r="AKM38" i="148"/>
  <c r="AKI38" i="148"/>
  <c r="AKE38" i="148"/>
  <c r="AKA38" i="148"/>
  <c r="AJW38" i="148"/>
  <c r="AJS38" i="148"/>
  <c r="AJO38" i="148"/>
  <c r="AJK38" i="148"/>
  <c r="AJG38" i="148"/>
  <c r="AJC38" i="148"/>
  <c r="AIY38" i="148"/>
  <c r="AIU38" i="148"/>
  <c r="AIQ38" i="148"/>
  <c r="AIM38" i="148"/>
  <c r="AII38" i="148"/>
  <c r="AIE38" i="148"/>
  <c r="AIA38" i="148"/>
  <c r="AHW38" i="148"/>
  <c r="AHS38" i="148"/>
  <c r="AHO38" i="148"/>
  <c r="AHK38" i="148"/>
  <c r="AHG38" i="148"/>
  <c r="AHC38" i="148"/>
  <c r="AGY38" i="148"/>
  <c r="AGU38" i="148"/>
  <c r="AGQ38" i="148"/>
  <c r="AGM38" i="148"/>
  <c r="AGI38" i="148"/>
  <c r="AGE38" i="148"/>
  <c r="AGA38" i="148"/>
  <c r="AFW38" i="148"/>
  <c r="AFS38" i="148"/>
  <c r="AFO38" i="148"/>
  <c r="AFK38" i="148"/>
  <c r="AFG38" i="148"/>
  <c r="AFC38" i="148"/>
  <c r="AEY38" i="148"/>
  <c r="AEU38" i="148"/>
  <c r="AEQ38" i="148"/>
  <c r="AEM38" i="148"/>
  <c r="AEI38" i="148"/>
  <c r="AEE38" i="148"/>
  <c r="AEA38" i="148"/>
  <c r="ADW38" i="148"/>
  <c r="ADS38" i="148"/>
  <c r="ADO38" i="148"/>
  <c r="ADK38" i="148"/>
  <c r="ADG38" i="148"/>
  <c r="ADC38" i="148"/>
  <c r="ACY38" i="148"/>
  <c r="ACU38" i="148"/>
  <c r="ACQ38" i="148"/>
  <c r="ACM38" i="148"/>
  <c r="ACI38" i="148"/>
  <c r="ACE38" i="148"/>
  <c r="ACA38" i="148"/>
  <c r="ABW38" i="148"/>
  <c r="ABS38" i="148"/>
  <c r="ABO38" i="148"/>
  <c r="ABK38" i="148"/>
  <c r="ABG38" i="148"/>
  <c r="ABC38" i="148"/>
  <c r="AAY38" i="148"/>
  <c r="AAU38" i="148"/>
  <c r="AAQ38" i="148"/>
  <c r="AAM38" i="148"/>
  <c r="AAI38" i="148"/>
  <c r="AAE38" i="148"/>
  <c r="AAA38" i="148"/>
  <c r="ZW38" i="148"/>
  <c r="ZS38" i="148"/>
  <c r="ZO38" i="148"/>
  <c r="ZK38" i="148"/>
  <c r="ZG38" i="148"/>
  <c r="ZC38" i="148"/>
  <c r="YY38" i="148"/>
  <c r="YU38" i="148"/>
  <c r="YQ38" i="148"/>
  <c r="YM38" i="148"/>
  <c r="YI38" i="148"/>
  <c r="YE38" i="148"/>
  <c r="YA38" i="148"/>
  <c r="XW38" i="148"/>
  <c r="XS38" i="148"/>
  <c r="XO38" i="148"/>
  <c r="XK38" i="148"/>
  <c r="XG38" i="148"/>
  <c r="XC38" i="148"/>
  <c r="WY38" i="148"/>
  <c r="WU38" i="148"/>
  <c r="WQ38" i="148"/>
  <c r="WM38" i="148"/>
  <c r="WI38" i="148"/>
  <c r="WE38" i="148"/>
  <c r="WA38" i="148"/>
  <c r="VW38" i="148"/>
  <c r="VS38" i="148"/>
  <c r="VO38" i="148"/>
  <c r="VK38" i="148"/>
  <c r="VG38" i="148"/>
  <c r="VC38" i="148"/>
  <c r="UY38" i="148"/>
  <c r="UU38" i="148"/>
  <c r="UQ38" i="148"/>
  <c r="UM38" i="148"/>
  <c r="UI38" i="148"/>
  <c r="UE38" i="148"/>
  <c r="UA38" i="148"/>
  <c r="TW38" i="148"/>
  <c r="TS38" i="148"/>
  <c r="TO38" i="148"/>
  <c r="TK38" i="148"/>
  <c r="TG38" i="148"/>
  <c r="TC38" i="148"/>
  <c r="SY38" i="148"/>
  <c r="SU38" i="148"/>
  <c r="SQ38" i="148"/>
  <c r="SM38" i="148"/>
  <c r="SI38" i="148"/>
  <c r="SE38" i="148"/>
  <c r="SA38" i="148"/>
  <c r="RW38" i="148"/>
  <c r="RS38" i="148"/>
  <c r="RO38" i="148"/>
  <c r="RK38" i="148"/>
  <c r="RG38" i="148"/>
  <c r="RC38" i="148"/>
  <c r="QY38" i="148"/>
  <c r="QU38" i="148"/>
  <c r="QQ38" i="148"/>
  <c r="QM38" i="148"/>
  <c r="QI38" i="148"/>
  <c r="QE38" i="148"/>
  <c r="QA38" i="148"/>
  <c r="PW38" i="148"/>
  <c r="PS38" i="148"/>
  <c r="PO38" i="148"/>
  <c r="PK38" i="148"/>
  <c r="C38" i="148"/>
  <c r="C28" i="148"/>
  <c r="C22" i="148"/>
  <c r="C40" i="148" s="1"/>
  <c r="B15" i="148"/>
  <c r="D15" i="148" s="1"/>
  <c r="B14" i="148"/>
  <c r="D14" i="148" s="1"/>
  <c r="C13" i="148"/>
  <c r="B13" i="148"/>
  <c r="D13" i="148" s="1"/>
  <c r="C12" i="148"/>
  <c r="B12" i="148"/>
  <c r="C11" i="148"/>
  <c r="B11" i="148"/>
  <c r="D11" i="148" s="1"/>
  <c r="D10" i="148"/>
  <c r="C10" i="148"/>
  <c r="B10" i="148"/>
  <c r="C9" i="148"/>
  <c r="D9" i="148" s="1"/>
  <c r="B9" i="148"/>
  <c r="C8" i="148"/>
  <c r="D8" i="148" s="1"/>
  <c r="C7" i="148"/>
  <c r="D7" i="148" s="1"/>
  <c r="C6" i="148"/>
  <c r="D6" i="148" s="1"/>
  <c r="C5" i="148"/>
  <c r="B5" i="148"/>
  <c r="C4" i="148"/>
  <c r="B4" i="148"/>
  <c r="D4" i="148" s="1"/>
  <c r="C3" i="148"/>
  <c r="C16" i="148" s="1"/>
  <c r="B3" i="148"/>
  <c r="E12" i="151" l="1"/>
  <c r="B12" i="151"/>
  <c r="C12" i="151"/>
  <c r="D12" i="151"/>
  <c r="F24" i="149"/>
  <c r="E6" i="149"/>
  <c r="F10" i="149"/>
  <c r="F18" i="149"/>
  <c r="F25" i="149"/>
  <c r="D5" i="148"/>
  <c r="F12" i="149"/>
  <c r="F26" i="149"/>
  <c r="D6" i="149"/>
  <c r="D31" i="149"/>
  <c r="F31" i="149" s="1"/>
  <c r="F11" i="149"/>
  <c r="F13" i="149"/>
  <c r="F15" i="149"/>
  <c r="F27" i="149"/>
  <c r="D3" i="148"/>
  <c r="D12" i="148"/>
  <c r="E179" i="150"/>
  <c r="F179" i="150" s="1"/>
  <c r="F178" i="150"/>
  <c r="F165" i="150"/>
  <c r="E177" i="150"/>
  <c r="F177" i="150" s="1"/>
  <c r="F176" i="150"/>
  <c r="E32" i="149"/>
  <c r="F3" i="149"/>
  <c r="F8" i="149"/>
  <c r="B16" i="148"/>
  <c r="D16" i="148" s="1"/>
  <c r="F6" i="149" l="1"/>
  <c r="G18" i="147" l="1"/>
  <c r="F18" i="147"/>
  <c r="E18" i="147"/>
  <c r="H17" i="147"/>
  <c r="H16" i="147"/>
  <c r="H15" i="147"/>
  <c r="H14" i="147"/>
  <c r="H13" i="147"/>
  <c r="H12" i="147"/>
  <c r="H11" i="147"/>
  <c r="H10" i="147"/>
  <c r="H9" i="147"/>
  <c r="H8" i="147"/>
  <c r="H7" i="147"/>
  <c r="H6" i="147"/>
  <c r="H5" i="147"/>
  <c r="H4" i="147"/>
  <c r="H18" i="147" s="1"/>
  <c r="F34" i="132" l="1"/>
  <c r="F4" i="132"/>
  <c r="F5" i="132"/>
  <c r="F6" i="132"/>
  <c r="F7" i="132"/>
  <c r="F8" i="132"/>
  <c r="F9" i="132"/>
  <c r="F10" i="132"/>
  <c r="F11" i="132"/>
  <c r="F12" i="132"/>
  <c r="F13" i="132"/>
  <c r="F14" i="132"/>
  <c r="F15" i="132"/>
  <c r="F16" i="132"/>
  <c r="F17" i="132"/>
  <c r="F18" i="132"/>
  <c r="F19" i="132"/>
  <c r="F20" i="132"/>
  <c r="F21" i="132"/>
  <c r="F22" i="132"/>
  <c r="F23" i="132"/>
  <c r="F24" i="132"/>
  <c r="F25" i="132"/>
  <c r="F26" i="132"/>
  <c r="F27" i="132"/>
  <c r="F28" i="132"/>
  <c r="F29" i="132"/>
  <c r="F30" i="132"/>
  <c r="F31" i="132"/>
  <c r="F32" i="132"/>
  <c r="F33" i="132"/>
  <c r="F3" i="132"/>
  <c r="H76" i="143" l="1"/>
  <c r="H59" i="143"/>
  <c r="H56" i="143"/>
  <c r="H53" i="143"/>
  <c r="H44" i="143"/>
  <c r="H41" i="143"/>
  <c r="H38" i="143"/>
  <c r="H35" i="143"/>
  <c r="H32" i="143"/>
  <c r="H29" i="143"/>
  <c r="H21" i="143"/>
  <c r="H18" i="143"/>
  <c r="H15" i="143"/>
  <c r="H62" i="143" l="1"/>
  <c r="H77" i="143" s="1"/>
  <c r="F16" i="20" l="1"/>
  <c r="E16" i="20"/>
  <c r="D16" i="20"/>
  <c r="C16" i="20"/>
  <c r="F14" i="20"/>
  <c r="E14" i="20"/>
  <c r="D14" i="20"/>
  <c r="C14" i="20"/>
  <c r="E13" i="20"/>
  <c r="D13" i="20"/>
  <c r="C13" i="20"/>
  <c r="G43" i="139" l="1"/>
  <c r="F43" i="139"/>
  <c r="E43" i="139"/>
  <c r="H43" i="139" l="1"/>
  <c r="K93" i="137" l="1"/>
  <c r="J93" i="137"/>
  <c r="K92" i="137"/>
  <c r="J92" i="137"/>
  <c r="K91" i="137"/>
  <c r="J91" i="137"/>
  <c r="K90" i="137"/>
  <c r="J90" i="137"/>
  <c r="F9" i="22" l="1"/>
  <c r="F8" i="22"/>
  <c r="F7" i="22"/>
  <c r="F6" i="22"/>
  <c r="F5" i="22"/>
  <c r="C35" i="132" l="1"/>
  <c r="C37" i="132" s="1"/>
  <c r="D35" i="132"/>
  <c r="D37" i="132" s="1"/>
  <c r="F36" i="132"/>
  <c r="E35" i="132"/>
  <c r="E37" i="132" s="1"/>
  <c r="F37" i="132" l="1"/>
  <c r="F35" i="132"/>
  <c r="G5" i="22" l="1"/>
  <c r="G7" i="22"/>
  <c r="G6" i="22"/>
  <c r="G9" i="22"/>
  <c r="G8" i="22"/>
  <c r="G21" i="67" l="1"/>
  <c r="G17" i="67" l="1"/>
  <c r="G23" i="67" s="1"/>
  <c r="G13" i="67"/>
  <c r="G10" i="67"/>
  <c r="G14" i="67" l="1"/>
  <c r="G22" i="67" l="1"/>
  <c r="G24" i="67" s="1"/>
  <c r="F15" i="20" l="1"/>
  <c r="F13" i="20"/>
  <c r="D10" i="22" l="1"/>
  <c r="E10" i="22" l="1"/>
  <c r="G10" i="22"/>
  <c r="F10" i="22" l="1"/>
  <c r="D17" i="21" l="1"/>
  <c r="D16" i="21"/>
  <c r="D15" i="21"/>
  <c r="D14" i="21"/>
  <c r="D13" i="21"/>
  <c r="D12" i="21"/>
  <c r="C11" i="21"/>
  <c r="B11" i="21"/>
  <c r="D10" i="21"/>
  <c r="D9" i="21"/>
  <c r="D8" i="21"/>
  <c r="D7" i="21"/>
  <c r="D6" i="21"/>
  <c r="D5" i="21"/>
  <c r="F3" i="20"/>
  <c r="D11" i="21" l="1"/>
  <c r="B18" i="21"/>
  <c r="D4" i="21"/>
  <c r="C18" i="21"/>
</calcChain>
</file>

<file path=xl/sharedStrings.xml><?xml version="1.0" encoding="utf-8"?>
<sst xmlns="http://schemas.openxmlformats.org/spreadsheetml/2006/main" count="6115" uniqueCount="1079">
  <si>
    <t>Tř-Pol</t>
  </si>
  <si>
    <t>Pol</t>
  </si>
  <si>
    <t>Par</t>
  </si>
  <si>
    <t>ORG</t>
  </si>
  <si>
    <t>ÚZ</t>
  </si>
  <si>
    <t>ORJ</t>
  </si>
  <si>
    <t>Správní poplatky</t>
  </si>
  <si>
    <t>Ostatní příjmy z vlastní činnosti</t>
  </si>
  <si>
    <t>Příjmy z úroků (část)</t>
  </si>
  <si>
    <t>Přijaté neinvestiční dary</t>
  </si>
  <si>
    <t>Příjmy z prodeje pozemků</t>
  </si>
  <si>
    <t>Neinvestiční přijaté transfery od obcí</t>
  </si>
  <si>
    <t>Převody z ostatních vlastních fondů</t>
  </si>
  <si>
    <t xml:space="preserve">P </t>
  </si>
  <si>
    <t xml:space="preserve">V </t>
  </si>
  <si>
    <t>SV - Klub důchodců - materiál</t>
  </si>
  <si>
    <t>IR - Ostatní činnost místní správy</t>
  </si>
  <si>
    <t>IR - Dopravní značení</t>
  </si>
  <si>
    <t>IR - Spoluúčast ACHP - oprava a údržba komunikace</t>
  </si>
  <si>
    <t>FO - Nájem polní hnojiště</t>
  </si>
  <si>
    <t>ŽP - Aleje - podíl a administrace</t>
  </si>
  <si>
    <t>ŽP - Zámecký park s alejemi - podíl a administrace</t>
  </si>
  <si>
    <t>SÚ - Podíl k dotaci MPZ</t>
  </si>
  <si>
    <t>KT - Zajištění přípravy na krizové situace</t>
  </si>
  <si>
    <t>Název org.</t>
  </si>
  <si>
    <t>F 8124 - Uhrazené splátky dlouhodobých přijatých půjčených prostředků.</t>
  </si>
  <si>
    <t>Finanční odbor</t>
  </si>
  <si>
    <t>Městská policie</t>
  </si>
  <si>
    <t>Převody vlastním rozpočtovým účtům</t>
  </si>
  <si>
    <t>Převody z rozpočtových účtů</t>
  </si>
  <si>
    <t>Zkratka položky</t>
  </si>
  <si>
    <t>Skutečnost</t>
  </si>
  <si>
    <t>Rozdíl</t>
  </si>
  <si>
    <t>Daňové příjmy</t>
  </si>
  <si>
    <t>Nedaňové příjmy</t>
  </si>
  <si>
    <t>Kapitálové příjmy</t>
  </si>
  <si>
    <t>Poplatek ze psů</t>
  </si>
  <si>
    <t>Daň z nemovitých věcí</t>
  </si>
  <si>
    <t>Daň z příjmů právnických osob</t>
  </si>
  <si>
    <t>Daň z přidané hodnoty</t>
  </si>
  <si>
    <t>Daň z příjmů právnických osob za obce</t>
  </si>
  <si>
    <t>Celkem</t>
  </si>
  <si>
    <t>SU</t>
  </si>
  <si>
    <t>AU</t>
  </si>
  <si>
    <t>Název</t>
  </si>
  <si>
    <t>Zůstatek</t>
  </si>
  <si>
    <t>0016</t>
  </si>
  <si>
    <t>ČS - Úvěrový účet</t>
  </si>
  <si>
    <t>0080</t>
  </si>
  <si>
    <t>Napoleonská expozice</t>
  </si>
  <si>
    <t>0082</t>
  </si>
  <si>
    <t>Marketing a propagace</t>
  </si>
  <si>
    <t>0100</t>
  </si>
  <si>
    <t>ČNB</t>
  </si>
  <si>
    <t>0400</t>
  </si>
  <si>
    <t>Základní běžný účet ÚSC</t>
  </si>
  <si>
    <t>0600</t>
  </si>
  <si>
    <t>Příjmový účet</t>
  </si>
  <si>
    <t>0800</t>
  </si>
  <si>
    <t>Výdajový účet</t>
  </si>
  <si>
    <t>FKSP</t>
  </si>
  <si>
    <t>0140</t>
  </si>
  <si>
    <t>Běžné účty fondů</t>
  </si>
  <si>
    <t>Celkem účty hlavní činnosti</t>
  </si>
  <si>
    <t>0010</t>
  </si>
  <si>
    <t>VHČ - Běžný účet</t>
  </si>
  <si>
    <t>0014</t>
  </si>
  <si>
    <t>VHČ - Účet poliklinika</t>
  </si>
  <si>
    <t>0040</t>
  </si>
  <si>
    <t>Depozitní účet</t>
  </si>
  <si>
    <t>0820</t>
  </si>
  <si>
    <t>Celkem jiné běžné účty</t>
  </si>
  <si>
    <t>Text</t>
  </si>
  <si>
    <t>Tvorba</t>
  </si>
  <si>
    <t>Použití</t>
  </si>
  <si>
    <t>Fond kulturních a sociálních potřeb</t>
  </si>
  <si>
    <t>Fondy celkem</t>
  </si>
  <si>
    <t>Minulé období</t>
  </si>
  <si>
    <t>Aktiva celkem</t>
  </si>
  <si>
    <t>Dlouhodobý nehmotný majetek</t>
  </si>
  <si>
    <t>Dlouhodobý hmotný majetek</t>
  </si>
  <si>
    <t>Dlouhodobý finanční majetek</t>
  </si>
  <si>
    <t>Dlouhodobé pohledávky</t>
  </si>
  <si>
    <t>Krátkodobý finanční majetek</t>
  </si>
  <si>
    <t>Pasiva celkem</t>
  </si>
  <si>
    <t>Jmění účetní jednotky</t>
  </si>
  <si>
    <t>Fondy účetní jednotky</t>
  </si>
  <si>
    <t>Výsledek hospodaření</t>
  </si>
  <si>
    <t>Rezervy</t>
  </si>
  <si>
    <t>Dlouhodobé závazky</t>
  </si>
  <si>
    <t>Rozdíl aktiva - pasiva</t>
  </si>
  <si>
    <t>splátky</t>
  </si>
  <si>
    <t>zůstatek</t>
  </si>
  <si>
    <t>VaK</t>
  </si>
  <si>
    <t>9.21</t>
  </si>
  <si>
    <t>Mateřská škola</t>
  </si>
  <si>
    <t>8.30</t>
  </si>
  <si>
    <t>SBC - nemovitost</t>
  </si>
  <si>
    <t>5.24</t>
  </si>
  <si>
    <t>SBC - závazek</t>
  </si>
  <si>
    <t>6.23</t>
  </si>
  <si>
    <t>TSMS - nová budova</t>
  </si>
  <si>
    <t>12.25</t>
  </si>
  <si>
    <t xml:space="preserve">Upravený rozpočet </t>
  </si>
  <si>
    <t>Hospodářský výsledek HČ</t>
  </si>
  <si>
    <t>Výnosy HČ</t>
  </si>
  <si>
    <t xml:space="preserve">Schválený rozpočet </t>
  </si>
  <si>
    <t>Výnosy VČ</t>
  </si>
  <si>
    <t>Náklady HČ</t>
  </si>
  <si>
    <t>Náklady VČ</t>
  </si>
  <si>
    <t>Hospodářský výsledek VČ</t>
  </si>
  <si>
    <t>Výnosy celkem</t>
  </si>
  <si>
    <t>Náklady celkem</t>
  </si>
  <si>
    <t>Fond  rezerv a rozvoje</t>
  </si>
  <si>
    <t>IR - Projektová dokumentace (ostatní nespecifikované)</t>
  </si>
  <si>
    <t>SV - Klub důchodců - DDHM</t>
  </si>
  <si>
    <t>ZO - Pohoštění</t>
  </si>
  <si>
    <t>ZO - Věcné dary</t>
  </si>
  <si>
    <t>SÚ - Správní poplatky</t>
  </si>
  <si>
    <t>ŽÚ - Správní poplatky</t>
  </si>
  <si>
    <t>VV - Občanské průkazy</t>
  </si>
  <si>
    <t>VV - Matrika</t>
  </si>
  <si>
    <t>FO - Daň z příjmů FO placená plátci</t>
  </si>
  <si>
    <t>FO - Daň z příjmů FO placená poplatníky</t>
  </si>
  <si>
    <t>FO - Daň z příjmů FO vybíraná srážkou</t>
  </si>
  <si>
    <t>FO - DPH</t>
  </si>
  <si>
    <t>ŽP - Správní poplatky</t>
  </si>
  <si>
    <t>OD - Správní poplatky</t>
  </si>
  <si>
    <t>IR - Správní poplatky</t>
  </si>
  <si>
    <t>VV - Cestovní doklady</t>
  </si>
  <si>
    <t>FO - Daň z hazardních her</t>
  </si>
  <si>
    <t>FO - Daň z nemovitých věcí</t>
  </si>
  <si>
    <t>ŽP - Poplatek za komunální odpad</t>
  </si>
  <si>
    <t>ŽP - Odměna za třídění odpadu</t>
  </si>
  <si>
    <t>FO - Příjmy z úroků (část)</t>
  </si>
  <si>
    <t>IR - Příjmy z prodeje pozemků</t>
  </si>
  <si>
    <t>V 21 - Oddělení stavební</t>
  </si>
  <si>
    <t>V 31 - Příspěvky TSMS</t>
  </si>
  <si>
    <t>V 32 - Příspěvky ZS-A</t>
  </si>
  <si>
    <t>FO - ZŠ Tyršova - provoz</t>
  </si>
  <si>
    <t>FO - ZŠ Komenského - provoz</t>
  </si>
  <si>
    <t>FO - ZUŠ - provoz</t>
  </si>
  <si>
    <t>V 33 - Příspěvky - školy</t>
  </si>
  <si>
    <t>FO - OPS Mohyla Míru</t>
  </si>
  <si>
    <t>FO - DDM - provoz</t>
  </si>
  <si>
    <t>FO - Sdružení Slavkovské bojiště</t>
  </si>
  <si>
    <t>FO - Sdružení měst a obcí JM</t>
  </si>
  <si>
    <t>FO - Služby peněžních ústavů</t>
  </si>
  <si>
    <t>FO - Nájem konírny DPH</t>
  </si>
  <si>
    <t>V 36 - Ostatní</t>
  </si>
  <si>
    <t>IR - Nutné opravy budov a staveb</t>
  </si>
  <si>
    <t>IR - Výkupy pozemků</t>
  </si>
  <si>
    <t>V 41 - Oddělení Investic a rozvoje</t>
  </si>
  <si>
    <t>V 42 - Oddělení správy majetku</t>
  </si>
  <si>
    <t>SV - Klub důchodců - knihy, tisk</t>
  </si>
  <si>
    <t>SV - Klub důchodců - studená voda</t>
  </si>
  <si>
    <t>SV - Oblastní charita</t>
  </si>
  <si>
    <t>SV - Humanitární účely</t>
  </si>
  <si>
    <t>V 50 - Odbor sociálních věcí</t>
  </si>
  <si>
    <t>V 61 - Oddělení vnitřní věci</t>
  </si>
  <si>
    <t>V 63 - Oddělení DSH</t>
  </si>
  <si>
    <t>V 71 - Vnější vztahy</t>
  </si>
  <si>
    <t>V 72 - MAP</t>
  </si>
  <si>
    <t>V 81 - MěÚ</t>
  </si>
  <si>
    <t>ZO - Odměny členů zastupitelstev obcí a krajů</t>
  </si>
  <si>
    <t>ZO - Pov.soc.pojistné,přísp.na st.polit.zam.</t>
  </si>
  <si>
    <t>ZO - Pov.zdravot.pojistné</t>
  </si>
  <si>
    <t>ZO - Služby školení a vzdělávání</t>
  </si>
  <si>
    <t>ZO - Cestovné (tuz. i zahr.)</t>
  </si>
  <si>
    <t>V 82 - Zastupitelé</t>
  </si>
  <si>
    <t>V 90 - Městská policie</t>
  </si>
  <si>
    <t>Odbor kanceláře tajemníka</t>
  </si>
  <si>
    <t>Odbor stavební úřadu a životního prostředí</t>
  </si>
  <si>
    <t>Odbor správy majetku, investic a rozvoje</t>
  </si>
  <si>
    <t>Odbor sociálních věcí</t>
  </si>
  <si>
    <t>Odbor správních činností</t>
  </si>
  <si>
    <t>Odbor vnějších vztahů</t>
  </si>
  <si>
    <t xml:space="preserve">Městský úřad </t>
  </si>
  <si>
    <t>Krátkodobé pohledávky</t>
  </si>
  <si>
    <t>Fond odměn</t>
  </si>
  <si>
    <t>Fond FKSP</t>
  </si>
  <si>
    <t>Fond rezervní</t>
  </si>
  <si>
    <t>%/Kč</t>
  </si>
  <si>
    <t>Fond investiční</t>
  </si>
  <si>
    <t>Účet hlavní činnosti</t>
  </si>
  <si>
    <t>Účet FKSP</t>
  </si>
  <si>
    <t>Bankovní účty celkem</t>
  </si>
  <si>
    <t>Běžný účet</t>
  </si>
  <si>
    <t>CELKEM BÚ</t>
  </si>
  <si>
    <t>Krátkodobé závazky</t>
  </si>
  <si>
    <t>PO Technické služby města Slavkov u Brna</t>
  </si>
  <si>
    <t>PO Zámek Slavkov - Austerlitz</t>
  </si>
  <si>
    <t>PO ZŠ Komenského</t>
  </si>
  <si>
    <t>PO ZŠ Tyršova</t>
  </si>
  <si>
    <t>PO MŠ Zvídálek</t>
  </si>
  <si>
    <t>PO DDM</t>
  </si>
  <si>
    <t>PO ZUŠ</t>
  </si>
  <si>
    <t>FO - Daň z příjmů práv.osob</t>
  </si>
  <si>
    <t>FO - Daň z příjmů práv.osob-obce</t>
  </si>
  <si>
    <t>V 10 - Odbor Kanceláře tajemníka</t>
  </si>
  <si>
    <t>K - Kapitálové</t>
  </si>
  <si>
    <t>VV - Správní poplatky</t>
  </si>
  <si>
    <t>OVV - Městský ples</t>
  </si>
  <si>
    <t>IR - Věcná břemena</t>
  </si>
  <si>
    <t>SÚ - Sankční platby - pokuty</t>
  </si>
  <si>
    <t>OVV - Městský ples - materiál</t>
  </si>
  <si>
    <t>OVV - Městský ples - pohoštění</t>
  </si>
  <si>
    <t>OVV - Individuální dotace</t>
  </si>
  <si>
    <t>OVV - Propagace - pohoštění</t>
  </si>
  <si>
    <t>OVV - Nespecifikované rezervy</t>
  </si>
  <si>
    <t>MěÚ - Platy zaměstnanců v prac.poměru</t>
  </si>
  <si>
    <t>MěÚ - Povinné pojistné na úrazové pojištění</t>
  </si>
  <si>
    <t>MěÚ - DDHM - ICT</t>
  </si>
  <si>
    <t>MěÚ - DDHM - ostatní</t>
  </si>
  <si>
    <t>MěÚ - Studená voda</t>
  </si>
  <si>
    <t>MěÚ - Plyn</t>
  </si>
  <si>
    <t>MěÚ - Elektrická energie</t>
  </si>
  <si>
    <t>MěÚ - Pohonné hmoty a maziva</t>
  </si>
  <si>
    <t>MěÚ - Poradenské a právní služby</t>
  </si>
  <si>
    <t>MěÚ - Zpracování dat a služby ICT</t>
  </si>
  <si>
    <t>MěÚ - Cestovné (tuz. i zahr.)</t>
  </si>
  <si>
    <t>MěÚ - Pohoštění</t>
  </si>
  <si>
    <t>MěÚ - Věcné dary</t>
  </si>
  <si>
    <t>MěÚ - Platby daní a poplatků SR</t>
  </si>
  <si>
    <t>MěP - Platy zaměstnanců v prac.poměru</t>
  </si>
  <si>
    <t>MěP - Povinné pojistné na úrazové pojištění</t>
  </si>
  <si>
    <t>MěP - Prádlo, oděv a obuv</t>
  </si>
  <si>
    <t>MěP - Knihy, učeb.pom. a tisk</t>
  </si>
  <si>
    <t>MěP - Nákup materiálu j.n.</t>
  </si>
  <si>
    <t>MěP - Studená voda</t>
  </si>
  <si>
    <t>MěP - Elektrická energie</t>
  </si>
  <si>
    <t>MěP - Poštovní služby</t>
  </si>
  <si>
    <t>MěP - Služby školení a vzdělávání</t>
  </si>
  <si>
    <t>MěP - Opravy a udržování</t>
  </si>
  <si>
    <t>MěP - Cestovné (tuz. i zahr.)</t>
  </si>
  <si>
    <t>MěÚ - Poštovní služby</t>
  </si>
  <si>
    <t>Hospodářský výsledek DČ</t>
  </si>
  <si>
    <t>Výnosy DČ</t>
  </si>
  <si>
    <t>Náklady DČ</t>
  </si>
  <si>
    <t>0050</t>
  </si>
  <si>
    <t>Veřejná sbírka</t>
  </si>
  <si>
    <t>F 8115 - Změna stavu krátkodobých prostř. na bank. účtech kromě účtů st.fin. aktiv - kap.OSFA</t>
  </si>
  <si>
    <t>Přijaté pojistné náhrady</t>
  </si>
  <si>
    <t>IR - Plánovací smlouva - p. Šťastný Zlatá Hora II</t>
  </si>
  <si>
    <t>MěÚ - Pov.soc.pojistné,přísp.na st.polit.zam.</t>
  </si>
  <si>
    <t>MěÚ - Pov.zdravot.pojistné</t>
  </si>
  <si>
    <t>MěÚ - Knihy, učeb.pom. a tisk</t>
  </si>
  <si>
    <t>MěP - Pov.soc.pojistné,přísp.na st.polit.zam.</t>
  </si>
  <si>
    <t>MěP - Pov.zdravot.pojistné</t>
  </si>
  <si>
    <t>MěP - Drobný hm. DM</t>
  </si>
  <si>
    <t>Celkem HV</t>
  </si>
  <si>
    <t xml:space="preserve">Celkem HV </t>
  </si>
  <si>
    <t>Individuální text</t>
  </si>
  <si>
    <t>DSH - Příjmy za ZOZ - řidičáky</t>
  </si>
  <si>
    <t>FO - Správní poplatky VHP</t>
  </si>
  <si>
    <t>DSH - Příjmy parkovací karty</t>
  </si>
  <si>
    <t>ŽP - Odměna za třídění odpadu EKO KOM</t>
  </si>
  <si>
    <t>DSH - Správní řízení - radar</t>
  </si>
  <si>
    <t>VV - Sankční platby - pokuty</t>
  </si>
  <si>
    <t>VV - Sankční platby - pokutové bloky</t>
  </si>
  <si>
    <t>ŽÚ - Sankční platby - pokuty</t>
  </si>
  <si>
    <t>SV - Dotace - pěstounská péče</t>
  </si>
  <si>
    <t>VV - Veřejnoprávní smlouvy</t>
  </si>
  <si>
    <t>D-Pol</t>
  </si>
  <si>
    <t>B</t>
  </si>
  <si>
    <t>Ostatní neinvestiční výdaje jinde nezařazené</t>
  </si>
  <si>
    <t>B - Běžné</t>
  </si>
  <si>
    <t>SÚ - Aktualizace programu regenerace MPZ</t>
  </si>
  <si>
    <t>ŽP - Svoz nebezpečného odpadu</t>
  </si>
  <si>
    <t>ŽP - Odpadové hospodářství</t>
  </si>
  <si>
    <t>K</t>
  </si>
  <si>
    <t>FO - Úroky z úvěru -  VaK - akcie</t>
  </si>
  <si>
    <t>IR - Vypracování žádostí o dotace - dohody</t>
  </si>
  <si>
    <t>IR - Vypracování žádostí o dotace - soc. poj.</t>
  </si>
  <si>
    <t>IR - Vypracování žádostí o dotace - zdrav. poj.</t>
  </si>
  <si>
    <t>IR - Plánovací smlouva Na Vyhlídce</t>
  </si>
  <si>
    <t>IR - VO</t>
  </si>
  <si>
    <t>SV - Klub důchodců - ostatní služby</t>
  </si>
  <si>
    <t>SV - Pěstounská péče - školení</t>
  </si>
  <si>
    <t>VV - Sbor pro občanské záležitosti</t>
  </si>
  <si>
    <t>OVV - Městský ples - dohody</t>
  </si>
  <si>
    <t>OVV - Propagace - materiál</t>
  </si>
  <si>
    <t>MěÚ - Materiál - kancelářský</t>
  </si>
  <si>
    <t>MěÚ - Materiál - ICT</t>
  </si>
  <si>
    <t>MěÚ - Materiál - čistící a hygienické potřeby</t>
  </si>
  <si>
    <t>MěÚ - Materiál - auta</t>
  </si>
  <si>
    <t>MěÚ - Materiál - ostatní</t>
  </si>
  <si>
    <t>MěÚ - Služby peněžních ústavů - pojištění auta</t>
  </si>
  <si>
    <t>MěÚ - Služby -  školení</t>
  </si>
  <si>
    <t>MěÚ - Služby -  školení SW</t>
  </si>
  <si>
    <t>MěÚ - Služby - stravování</t>
  </si>
  <si>
    <t>MěÚ - Služby - ICT</t>
  </si>
  <si>
    <t>MěÚ - Služby - ostatní</t>
  </si>
  <si>
    <t>MěÚ - Služby - auta</t>
  </si>
  <si>
    <t>MěÚ - Opravy - majetek</t>
  </si>
  <si>
    <t>MěÚ - Opravy - auta</t>
  </si>
  <si>
    <t>Název třídy položky</t>
  </si>
  <si>
    <t>RS</t>
  </si>
  <si>
    <t>Daň z příjmů fyzických osob placená plátci</t>
  </si>
  <si>
    <t>Daň z příjmů fyzických osob placená poplatníky</t>
  </si>
  <si>
    <t>Daň z příjmů fyzických osob vybíraná srážkou</t>
  </si>
  <si>
    <t>Odvody za odnětí půdy ze zemědělského půdního fondu</t>
  </si>
  <si>
    <t>Poplatek za užívání veřejného prostranství</t>
  </si>
  <si>
    <t>Příjmy za ZOZ od žadatelů o řidičské oprávnění</t>
  </si>
  <si>
    <t>Příjmy úhrad za dobývání nerostů a poplatků za geologické práce</t>
  </si>
  <si>
    <t>Plnění</t>
  </si>
  <si>
    <t>Příjmy z poskytování služeb a výrobků</t>
  </si>
  <si>
    <t>Sankční platby přijaté od jiných subjektů</t>
  </si>
  <si>
    <t>Ostatní přijaté vratky transferů</t>
  </si>
  <si>
    <t>Celkem Příjmy</t>
  </si>
  <si>
    <t>Neinvestiční přijaté transfery z všeobecné pokladní správy stát. rozp.</t>
  </si>
  <si>
    <t>Neinvest. přijaté transfery ze stát. rozp. v rámci souhrn. dotač. vztahu</t>
  </si>
  <si>
    <t>Ostatní neinvestiční přijaté transfery ze státního rozpočtu</t>
  </si>
  <si>
    <t>Převody z vlastních fondů hospodářské (podnikatelské) činnosti</t>
  </si>
  <si>
    <t>Budovy, haly a stavby</t>
  </si>
  <si>
    <t>Stroje, přístroje a zařízení</t>
  </si>
  <si>
    <t>Pozemky</t>
  </si>
  <si>
    <t>Investiční transfery zřízeným příspěvkovým organizacím</t>
  </si>
  <si>
    <t>Plnění kapitálových výdajů</t>
  </si>
  <si>
    <t>Skutečnost/RU</t>
  </si>
  <si>
    <t>V</t>
  </si>
  <si>
    <t>Výdaje 3111 - Mateřské školy</t>
  </si>
  <si>
    <t>Výdaje 3113 - Základní školy</t>
  </si>
  <si>
    <t>Výdaje 3231 - Základní umělecké školy</t>
  </si>
  <si>
    <t>P</t>
  </si>
  <si>
    <t>Výdaje 3315 - Činnosti muzeí a galerií</t>
  </si>
  <si>
    <t>Výdaje 3421 - Využití volného času dětí a mládeže</t>
  </si>
  <si>
    <t>Celkem běžné účty hospodářské činnosti</t>
  </si>
  <si>
    <t>Celkem účty hospodářské činnosti</t>
  </si>
  <si>
    <t>Běžné období (Netto)</t>
  </si>
  <si>
    <t>Název položky</t>
  </si>
  <si>
    <t>Účel úvěru</t>
  </si>
  <si>
    <t>P 1 - DAŇOVÉ PŘÍJMY</t>
  </si>
  <si>
    <t>P 2 - NEDAŇOVÉ PŘÍJMY</t>
  </si>
  <si>
    <t>P 3 - KAPITÁLOVÉ PŘÍJMY</t>
  </si>
  <si>
    <t>P 4 - PŘIJATÉ TRANSFERY</t>
  </si>
  <si>
    <t>Nespec.</t>
  </si>
  <si>
    <t>V Nespec.</t>
  </si>
  <si>
    <t>V 22 - Oddělení životního prostření</t>
  </si>
  <si>
    <t>MěÚ - Náhrady nemoci</t>
  </si>
  <si>
    <t>Ostatní investiční přijaté transfery ze státního rozpočtu</t>
  </si>
  <si>
    <t>Název skupiny ORJ</t>
  </si>
  <si>
    <t>Výdaje 3639 - Komunální služby a územní rozvoj jinde nezařazené</t>
  </si>
  <si>
    <t>Krátkodobé přijaté půjčené prostředky</t>
  </si>
  <si>
    <t>F 8113 - Krátkodobé přijaté půjčené prostředky</t>
  </si>
  <si>
    <t>Bank.účty-změna stavu krátk.prostř.</t>
  </si>
  <si>
    <t>Uhraz.splátky dlouhodob. půjč.prostř.</t>
  </si>
  <si>
    <t>Základní běžné účty ÚSC</t>
  </si>
  <si>
    <t xml:space="preserve">Výše měsíční splátky </t>
  </si>
  <si>
    <t>Termín splacení M.R</t>
  </si>
  <si>
    <t xml:space="preserve">Výše  původní jistiny </t>
  </si>
  <si>
    <t>Fondy hlavní činnosti celkem</t>
  </si>
  <si>
    <t>Celkem běžné účty hlavní činnosti</t>
  </si>
  <si>
    <t>VHČ - Fond správy majetku</t>
  </si>
  <si>
    <t>Skutečnost - RS</t>
  </si>
  <si>
    <t>Celkem Výdaje</t>
  </si>
  <si>
    <t>Celkem Financování</t>
  </si>
  <si>
    <t>Celkem Saldo (P-V)</t>
  </si>
  <si>
    <t>MěÚ - Služby elektronických komunikací</t>
  </si>
  <si>
    <t>Transfery</t>
  </si>
  <si>
    <t>FO - TSMS - provoz + odpisy</t>
  </si>
  <si>
    <t>FO - ZS-A - provoz + odpisy</t>
  </si>
  <si>
    <t>Uhraz.splátky krátkodob. půjč.prostř.</t>
  </si>
  <si>
    <t>F 8114 - Uhrazené splátky krátkodobých přijatých půjčených prostředky.</t>
  </si>
  <si>
    <t>ŽP - Ostatní činnost místní správy</t>
  </si>
  <si>
    <t>IR - Projektová dokumentace ul. Jiráskova</t>
  </si>
  <si>
    <t>IR - Projektová dokumentace ul. Malinovského</t>
  </si>
  <si>
    <t>IR - Vypracování žádostí o dotaci včetně zajištění dokladů</t>
  </si>
  <si>
    <t>Fond  rezerv a rozvoje (FRR)</t>
  </si>
  <si>
    <t>Fond správy majetku (FSM)</t>
  </si>
  <si>
    <t>K 01.01.2019</t>
  </si>
  <si>
    <t>FINANCOVÁNÍ</t>
  </si>
  <si>
    <t>KAPITÁLOVÉ VÝDAJE</t>
  </si>
  <si>
    <t>BĚŽNÉ VÝDAJE</t>
  </si>
  <si>
    <t>PŘIJATÉ TRANSFERY</t>
  </si>
  <si>
    <t>KAPITÁLOVÉ PŘÍJMY</t>
  </si>
  <si>
    <t>NEDAŇOVÉ PŘÍJMY</t>
  </si>
  <si>
    <t>DAŇOVÉ PŘÍJMY</t>
  </si>
  <si>
    <t>Daň z hazardních her s výjimkou dílčí daně z technických her</t>
  </si>
  <si>
    <t>Poplatek za komunální odpad</t>
  </si>
  <si>
    <t>Dílčí daň z technických her</t>
  </si>
  <si>
    <t>Ostat. příjmy z finanč. vypořádání předch. let od jiných veřej. rozpočtů</t>
  </si>
  <si>
    <t>Neidentifikované příjmy</t>
  </si>
  <si>
    <t>FO - Poplatek ze psů</t>
  </si>
  <si>
    <t>IR - Popl. za už.veř.prostranství</t>
  </si>
  <si>
    <t>ŽP- MND - ložiskový průzkum</t>
  </si>
  <si>
    <t>DSH - Správní poplatky</t>
  </si>
  <si>
    <t>FO - Dílčí daň z technických her</t>
  </si>
  <si>
    <t>MěP - Příjmy z parkovacích automatů</t>
  </si>
  <si>
    <t>FO - ZS-A - expozice</t>
  </si>
  <si>
    <t>OVV  - Městský ples</t>
  </si>
  <si>
    <t>DSH - Sankční platby - pokuty</t>
  </si>
  <si>
    <t>DSH - Sankční platby PČR - radar</t>
  </si>
  <si>
    <t>DSH  - Sankční platby - radar</t>
  </si>
  <si>
    <t>MěP - Sankční platby - pokuty</t>
  </si>
  <si>
    <t>OVV - Vratky dotací a příspěvků</t>
  </si>
  <si>
    <t>VV - Dotace - Komunální volby Hodějice</t>
  </si>
  <si>
    <t>FO - Neinv.přij. trf. ze SR - souhrn.dot.vzt.</t>
  </si>
  <si>
    <t>FO - VHČ splátka jistin úvěrů</t>
  </si>
  <si>
    <t>SM - Převod z FSM (ul. Bučovická, Husova 63b, Litavská)</t>
  </si>
  <si>
    <t>FO - VHČ odvod do FKSP</t>
  </si>
  <si>
    <t>IR - Dotace valy+zeď - splátka revolvingového úvěru</t>
  </si>
  <si>
    <t>FO - Příjmy z poskytování služeb a výrobků</t>
  </si>
  <si>
    <t>FO - Průtoková dotace ZŠ Komenského</t>
  </si>
  <si>
    <t>Odd</t>
  </si>
  <si>
    <t>KT - Rezerva na krizová opatření</t>
  </si>
  <si>
    <t>SDH - Refundace mezd</t>
  </si>
  <si>
    <t>SDH - Ostatní osobní výdaje</t>
  </si>
  <si>
    <t>SDH - Drobný hmotný dlouhodobý majetek</t>
  </si>
  <si>
    <t>SDH - Nákup materiálu jinde nezařazený</t>
  </si>
  <si>
    <t>SDH - Studená voda</t>
  </si>
  <si>
    <t>SDH - Plyn</t>
  </si>
  <si>
    <t>SDH - Elektrická energie</t>
  </si>
  <si>
    <t>SDH - Pohonné hmoty a maziva</t>
  </si>
  <si>
    <t>SDH - Služby elektronických komunikací</t>
  </si>
  <si>
    <t>SDH - Pojištění</t>
  </si>
  <si>
    <t>SDH - Služby ostatní</t>
  </si>
  <si>
    <t>SDH - Opravy a udržování</t>
  </si>
  <si>
    <t>SÚ - Nařízení neodkl. odstranění staveb</t>
  </si>
  <si>
    <t>SÚ - Změna č. 1 ÚP Slavkov u Brna</t>
  </si>
  <si>
    <t>ŽP - Údržba - sečení v remízcích a větrolamech</t>
  </si>
  <si>
    <t>ŽP - Biokoridor RBK 223 - následná péče 1 rok a technický dozor</t>
  </si>
  <si>
    <t>ŽP - Péče o krajinu - dosadba, drobné projekty</t>
  </si>
  <si>
    <t>FO - TSMS ÚNP -  ošetření stromů (stromy pod kontrolou)</t>
  </si>
  <si>
    <t>FO - TSMS ÚNP -  náhradní čtyřletá péče - Obnova zámeckého parku</t>
  </si>
  <si>
    <t>FO - TSMS ÚNP - pasportizace stromů</t>
  </si>
  <si>
    <t>FO - TSMS ÚNP - kanalizace (dešťové vpusti)</t>
  </si>
  <si>
    <t>FO - TSMS ÚNP - oprava zpevněné plochy kolem plotu jižní tribuny stadionu</t>
  </si>
  <si>
    <t>FO - TSMS ÚIP - úvěr nosič nářadí</t>
  </si>
  <si>
    <t>FO - ZS-A - nájem expozice</t>
  </si>
  <si>
    <t>FO - ZS-A ÚNP - Vzpomínkové akce</t>
  </si>
  <si>
    <t>FO - ZS-A ÚNP - Concentus Moraviae</t>
  </si>
  <si>
    <t>FO - ZS-A ÚNP - Dny Slavkova</t>
  </si>
  <si>
    <t>FO - ZS-A ÚIP - úvěr WC</t>
  </si>
  <si>
    <t>FO - MŠ Zvídálek - provoz</t>
  </si>
  <si>
    <t>FO - ÚNP - ZŠ Komenského IT</t>
  </si>
  <si>
    <t>FO - ÚNP - ZŠ Komenského Glitter Stars</t>
  </si>
  <si>
    <t>FO - ZŠ Komenského  ÚNP - jídelna</t>
  </si>
  <si>
    <t>FO - IDS JMK + rozšíření dopravy</t>
  </si>
  <si>
    <t>FO - Nájemné stánek koupaliště</t>
  </si>
  <si>
    <t>FO - Úroky z revolvingového úvěru zámecká zeď</t>
  </si>
  <si>
    <t>FO - Úroky z revolvingového úvěru zámecké valy</t>
  </si>
  <si>
    <t>FO - Úroky z úvěru VaK - budova</t>
  </si>
  <si>
    <t>FO - Úroky z  úvěru - MŠ</t>
  </si>
  <si>
    <t>FO - DSO ŽLaP</t>
  </si>
  <si>
    <t>FO - Platba DPH</t>
  </si>
  <si>
    <t>IR - Dopravní značení - služby</t>
  </si>
  <si>
    <t>IR - Nemovitosti - znalecké posudky</t>
  </si>
  <si>
    <t>IR - Plánovací smlouva - Mgr. Havránek</t>
  </si>
  <si>
    <t>IR - Projektová dokumentace nová MŠ</t>
  </si>
  <si>
    <t>IR - Zámecká zeď</t>
  </si>
  <si>
    <t>IR - Zámecké valy - spoluúčast</t>
  </si>
  <si>
    <t>IR - Zámecké valy</t>
  </si>
  <si>
    <t>IR - Výstavba infrastruktury - stanice HZS JMKa ZZS JMK</t>
  </si>
  <si>
    <t>IR - Veřejná architektonická soutěž SCB</t>
  </si>
  <si>
    <t>SM - Pojištění majetku města</t>
  </si>
  <si>
    <t>SM - Projektová dokumentace Bučovická</t>
  </si>
  <si>
    <t>SM - Projektová dokumentace Husova 63b - statické zajištění</t>
  </si>
  <si>
    <t>SM - Husova 63</t>
  </si>
  <si>
    <t>SM - Rekonstrukce Litavská</t>
  </si>
  <si>
    <t>SV - Ostatní služby - SENIOR TAXI</t>
  </si>
  <si>
    <t>SV - Pěstounská péče - osobní náklady</t>
  </si>
  <si>
    <t>SV - Pěstounská péče - soc.poj.</t>
  </si>
  <si>
    <t>SV - Pěstounská péče - zdrav.poj.</t>
  </si>
  <si>
    <t>SV - Pěstounská péče - zák.poj.</t>
  </si>
  <si>
    <t>SV - Pěstounská péče - PHM</t>
  </si>
  <si>
    <t>SV - Pěstounská péče - služby</t>
  </si>
  <si>
    <t>SV - Rodinná poradna</t>
  </si>
  <si>
    <t>SV - Komunitní plán města</t>
  </si>
  <si>
    <t>SV - Jiný poskytovatel</t>
  </si>
  <si>
    <t>SV - Pohřby sociální</t>
  </si>
  <si>
    <t>VV - Obřadní síň</t>
  </si>
  <si>
    <t>VV - Vratka dotace - Volba prezidenta</t>
  </si>
  <si>
    <t>DSH - BESIP</t>
  </si>
  <si>
    <t>OVV - Kronika</t>
  </si>
  <si>
    <t>OVV - Zpravodaj</t>
  </si>
  <si>
    <t>OVV - Městský ples - dary</t>
  </si>
  <si>
    <t>OVV  - Dotace na činnost mládeže</t>
  </si>
  <si>
    <t>OVV -  Dotace na veřejnoprospěšné činnosti</t>
  </si>
  <si>
    <t>OVV - Mobilní rozhlas</t>
  </si>
  <si>
    <t>OVV - Propagace</t>
  </si>
  <si>
    <t>OVV - Propagace - dary</t>
  </si>
  <si>
    <t>OVV - Dary obyvatelstvu (popelnice)</t>
  </si>
  <si>
    <t>MAP - Spoluúčast</t>
  </si>
  <si>
    <t>MěÚ - Elektronické a moderní služby - udržitelnost</t>
  </si>
  <si>
    <t>MěÚ - Efektivní elektronický úřad - udržitelnost</t>
  </si>
  <si>
    <t>MěÚ - Služby - BTH - úklid,ostraha</t>
  </si>
  <si>
    <t>MěÚ - Opavy - ICT</t>
  </si>
  <si>
    <t>MěÚ - FKSP</t>
  </si>
  <si>
    <t>MěÚ - Kotelna č.p. 260</t>
  </si>
  <si>
    <t>MěÚ - Klimatizace č.p. 65</t>
  </si>
  <si>
    <t>ZO - Ošatné</t>
  </si>
  <si>
    <t>ZO - Ost. neinv. transfery obyvatelstvu</t>
  </si>
  <si>
    <t>MěP - PHM</t>
  </si>
  <si>
    <t>MěP - Služby elektronických komunikací</t>
  </si>
  <si>
    <t>MěP - Služby peněžních ústavů</t>
  </si>
  <si>
    <t>MěP - Služby - stravování</t>
  </si>
  <si>
    <t>MěP - Náhrady mezd v době nemoci</t>
  </si>
  <si>
    <t>MěP - FKSP</t>
  </si>
  <si>
    <t>MěÚ - Efektivní veřejná správa - dohody</t>
  </si>
  <si>
    <t>MěÚ - Efektivní veřejná správa - sociální pojištění</t>
  </si>
  <si>
    <t>MěÚ - Efektivní veřejná správa - zdravotní pojištění</t>
  </si>
  <si>
    <t>MěÚ - Efektivní veřejná správa - služby</t>
  </si>
  <si>
    <t>MěÚ - Soudní náhrady</t>
  </si>
  <si>
    <t xml:space="preserve">F </t>
  </si>
  <si>
    <t>Základní příděl FKSP a soc.fondu obcí a krajů</t>
  </si>
  <si>
    <t>Počáteční stav k 1.1.2019</t>
  </si>
  <si>
    <t xml:space="preserve">Stav k 31. 12. 2018 </t>
  </si>
  <si>
    <t>2019-2018</t>
  </si>
  <si>
    <t>Nas</t>
  </si>
  <si>
    <t>Zdr</t>
  </si>
  <si>
    <t>Skutečnost/RS</t>
  </si>
  <si>
    <t>Zrušený odvod z výherních hracích přístrojů</t>
  </si>
  <si>
    <t>Sekce</t>
  </si>
  <si>
    <t>Skup. ORJ</t>
  </si>
  <si>
    <t>Programové vybavení</t>
  </si>
  <si>
    <t>Plnění běžných výdajů - odbory</t>
  </si>
  <si>
    <t>ŽP - Odvody za odnětí půdy ze zem. půd. fondu</t>
  </si>
  <si>
    <t>FO - ZŠ Tyršova - odvod z IF</t>
  </si>
  <si>
    <t>DSH - Pokuty</t>
  </si>
  <si>
    <t>SÚ - Pokuty oddělení dopravy</t>
  </si>
  <si>
    <t>ŽP - Pokuty</t>
  </si>
  <si>
    <t>VV - Doplatek voleb do ZO</t>
  </si>
  <si>
    <t>FO - MŠ Zvídálek - přijaté pojistné náhrady</t>
  </si>
  <si>
    <t>VV -  Dotace MF - volby do EU</t>
  </si>
  <si>
    <t>MAP - dotace</t>
  </si>
  <si>
    <t>FO - Průtoková dotace MŠMT - ZŠ Komenského</t>
  </si>
  <si>
    <t>SV - Neinvestiční přijaté transfery od obcí</t>
  </si>
  <si>
    <t>MěÚ - Dotace - Elektronické a moderní služby</t>
  </si>
  <si>
    <t>MěÚ - Dotace MPSV - Rozvoj strategického řízení - investiční</t>
  </si>
  <si>
    <t>MěÚ - Dotace - Otevřené transparentní město</t>
  </si>
  <si>
    <t>MěÚ - Dotace MPSV - Rozvoj strategického řízení - neinvestiční</t>
  </si>
  <si>
    <t>MěÚ - Dotace MPSV - sociální pracovník</t>
  </si>
  <si>
    <t>FO - ÚIP TSMS - čelní kolový nakladač</t>
  </si>
  <si>
    <t>FO - ÚNP MŠ Zvídálek - oprava škodné události</t>
  </si>
  <si>
    <t>FO - ÚNP MŠ Zvídálek</t>
  </si>
  <si>
    <t>FO - Členský příspěvek Brněnsko, z.s</t>
  </si>
  <si>
    <t>IR - Dopravní značení - materiál</t>
  </si>
  <si>
    <t>IR - Oprava venkovního hřiště ZŠ Tyršova</t>
  </si>
  <si>
    <t>IR - Ostatní činnost místní správy - věcné břemeno</t>
  </si>
  <si>
    <t>IR - Projektová dokumentace - nespecifikované - věcné břemeno</t>
  </si>
  <si>
    <t>IR - Rekonstrukce elektroinstalace 64 - opravy</t>
  </si>
  <si>
    <t>SV - Pěstounská péče - cestovné</t>
  </si>
  <si>
    <t>VV - Volby do EU - refundace</t>
  </si>
  <si>
    <t>VV - Volby do EU - materiál</t>
  </si>
  <si>
    <t>VV - Volby do EU - služby</t>
  </si>
  <si>
    <t>OVV - Zahraniční vztahy - pohoštění</t>
  </si>
  <si>
    <t>MAP - Pohoštění - vlastní zdroje</t>
  </si>
  <si>
    <t>MAP - Pohoštění</t>
  </si>
  <si>
    <t>MěÚ - Dohody</t>
  </si>
  <si>
    <t>MěÚ - Efektivní veřejná správa - zákonné pojištění</t>
  </si>
  <si>
    <t>MěÚ - Rozvoj strategického řízení - investiční</t>
  </si>
  <si>
    <t>Celkem Výdaje (B)</t>
  </si>
  <si>
    <t>Celkem Výdaje (K)</t>
  </si>
  <si>
    <t>Odvody příspěvkových organizací</t>
  </si>
  <si>
    <t>Neinvestiční přijaté transfery od krajů</t>
  </si>
  <si>
    <t>Investiční přijaté transfery od krajů</t>
  </si>
  <si>
    <t>SV - Správní poplatky</t>
  </si>
  <si>
    <t>FO - ZŠ Komenského - vratka nevyčerpané dotace OP PMP</t>
  </si>
  <si>
    <t>SÚ - ÚND - Sčítání lidu</t>
  </si>
  <si>
    <t>SÚ - Dotace MK - obnova kulturních památek</t>
  </si>
  <si>
    <t>FO - ZŠ Tyršova - průtoková dotace MŠMT</t>
  </si>
  <si>
    <t>FO - ZS-A - Průtoková dotace JMK - podpora zkvalitnění služeb TIC</t>
  </si>
  <si>
    <t>OVV - Dotace JMK - Tenkrát ve Slavkově 1805</t>
  </si>
  <si>
    <t>OVV - Dotace JMK - Centrální propagace napoleonských akcí</t>
  </si>
  <si>
    <t>MěÚ - Dotace MPSV - SPOD</t>
  </si>
  <si>
    <t>MěÚ - Dotace - Efektivní veřejná správa</t>
  </si>
  <si>
    <t>KT - Veřejnoprávní smlouva - JSDH - Holubice</t>
  </si>
  <si>
    <t>KT - Řešení krizových situací - pohoštění</t>
  </si>
  <si>
    <t>FO - ZŠ Komenského - vratka nevyčerpané dotace na účet JMK</t>
  </si>
  <si>
    <t>IR - Oprava chodníků</t>
  </si>
  <si>
    <t>IR - Komunikace Nádražní - doplatek</t>
  </si>
  <si>
    <t>IR - ARC - Slavkov z.s. - autodráha</t>
  </si>
  <si>
    <t>IR - Rekonstrukce elektroinstalace 64</t>
  </si>
  <si>
    <t>OVV - Tenkrát ve Slavkově 1805</t>
  </si>
  <si>
    <t>OVV - Centrální propagace napoleonských akcí</t>
  </si>
  <si>
    <t>MěÚ - Rozvoj nástrojů strategického řízení - dohody - vlastní zdroje</t>
  </si>
  <si>
    <t>MěÚ - Rozvoj nástrojů strategického řízení - dohody</t>
  </si>
  <si>
    <t>MěÚ - Rozvoj nástrojů strategického řízení - ostatní služby - spoluúčast</t>
  </si>
  <si>
    <t>MěÚ - Rozvoj strategického řízení - neinvestiční</t>
  </si>
  <si>
    <t>MěP - Služby</t>
  </si>
  <si>
    <t>Výdaje 3141 - Školní stravování</t>
  </si>
  <si>
    <t>Ostatní převody vlastním fondům</t>
  </si>
  <si>
    <t>Celkem Saldo (P-V+F) pol. 8115</t>
  </si>
  <si>
    <t>Účel</t>
  </si>
  <si>
    <t>Práce s mládeží</t>
  </si>
  <si>
    <t>Veřejně prosp. č.</t>
  </si>
  <si>
    <t>Indiv.dot.</t>
  </si>
  <si>
    <t>Celkem součet</t>
  </si>
  <si>
    <t>Karol Frydrych</t>
  </si>
  <si>
    <t>Svatourbanské hody 2019</t>
  </si>
  <si>
    <t>Pavel Boudný</t>
  </si>
  <si>
    <t>cyklistické potřeby</t>
  </si>
  <si>
    <t>Petr Hlaváč</t>
  </si>
  <si>
    <t>materiálové vybavení pro Akademii bojových umění</t>
  </si>
  <si>
    <t>Moravský rybářský svaz, o. s. MO</t>
  </si>
  <si>
    <t>aktivity v ryb.kroužku,pořízení aerátoru SPLASH 1,0 (gejzírový okysličovač vodních ploch)</t>
  </si>
  <si>
    <t>Základní organizační Českého zahrádkářského svazu</t>
  </si>
  <si>
    <t>výstava ovoce a zeleniny, doplnění vybavení moštárny, opravy v objektu moštárny</t>
  </si>
  <si>
    <t>Myslivecký spolek Slavkov u Brna</t>
  </si>
  <si>
    <t>Základní organizace Českého svazu chovatelů</t>
  </si>
  <si>
    <t>VIII. Slavkovská výstava drobného zvířectva</t>
  </si>
  <si>
    <t>Junák - svaz skautů a skautek ČR</t>
  </si>
  <si>
    <t>SK Beachvolleyball</t>
  </si>
  <si>
    <t>pronájem tělocvičen,provozní náklady, turnaj v minibeachvolejbale, vybavení,míče,sítě,lajny</t>
  </si>
  <si>
    <t>TC Austerlitz</t>
  </si>
  <si>
    <t>celoroční činnost mládeže</t>
  </si>
  <si>
    <t>Tennis club Austerlitz</t>
  </si>
  <si>
    <t>zlepšení materiálních podmínek pro provozování sport.činnosti</t>
  </si>
  <si>
    <t>Austerlitz Adventure</t>
  </si>
  <si>
    <t>Slavkovský devítiboj,Austerlitzman,Běh Slavkovkem,Lampionový průvod</t>
  </si>
  <si>
    <t>SK FBC Slavkov u Brna</t>
  </si>
  <si>
    <t>příprava,zápasy,florbal.vybavení,soustředění,Vánoční turnaj,Prague Game2019…</t>
  </si>
  <si>
    <t>SK Slavkov u Brna</t>
  </si>
  <si>
    <t>sport.činnost mládež.oddílů, sport.činnost oddílů</t>
  </si>
  <si>
    <t>TJ Sokol</t>
  </si>
  <si>
    <t>pronájem tělocvičny, podpora činnosti oddílu</t>
  </si>
  <si>
    <t>Fides Brno</t>
  </si>
  <si>
    <t>celoroční zabezpečení plavecké činnosti</t>
  </si>
  <si>
    <t>Ski Žabiny</t>
  </si>
  <si>
    <t>Běh na Mohylu míru 30.11.2019</t>
  </si>
  <si>
    <t>Klub vojenské historie Slavkov u Brna</t>
  </si>
  <si>
    <t>materiálové vybavení vojenské historické jednotky "Les Dragons de l´Impératrice</t>
  </si>
  <si>
    <t>Divadelní spolek</t>
  </si>
  <si>
    <t>materiál pro stavbu scén, drobné elektropříslušenství, obaly pro transport a sklad.vybavení</t>
  </si>
  <si>
    <t>Modeláři RC letadel</t>
  </si>
  <si>
    <t>Abc Baby</t>
  </si>
  <si>
    <t xml:space="preserve">edukativní hračky a vybavení mateřského centra </t>
  </si>
  <si>
    <t>Klub seniorů Slavkov u Brna</t>
  </si>
  <si>
    <t>kulturní, zájmové, vzdělávací a sportovní akce</t>
  </si>
  <si>
    <t>GOLF INVEST AUSTERLITZ</t>
  </si>
  <si>
    <t>Ekoklub Pampeliška, z. s.</t>
  </si>
  <si>
    <t>provozní náklady, pomůcky a vybavení pro děti</t>
  </si>
  <si>
    <t>Atletika Slavkov u Brna</t>
  </si>
  <si>
    <t>pořízení sportovních pomůcek a vybavení, úprava skladových prostor stadionu</t>
  </si>
  <si>
    <t>Glitter Stars</t>
  </si>
  <si>
    <t>pronájem tělocvičny,startovné,dopravné,dresy a gymnastické nářadí</t>
  </si>
  <si>
    <t>Moravská hasičská jednota</t>
  </si>
  <si>
    <t>nájem tělocvičen,startovné,sport.potřeb,vybavení, školení vedoucích</t>
  </si>
  <si>
    <t>Křesťanská mateřská škola Karolínka</t>
  </si>
  <si>
    <t>příspěvek na provozní režie pro rok 2019</t>
  </si>
  <si>
    <t>PC AUSTERLITZ 1805, z.s.</t>
  </si>
  <si>
    <t>mezinárodní turnaj v pétangue</t>
  </si>
  <si>
    <t>ZO Českého zahrádkářského svazu</t>
  </si>
  <si>
    <t>pořízení integrovaného zařízení myčka-dopravník-šrotovník</t>
  </si>
  <si>
    <t xml:space="preserve">Čerpáno celkem </t>
  </si>
  <si>
    <t>Schválený rozpočet 2019</t>
  </si>
  <si>
    <t>Collegium musicale bonum - nákup a xerokopie not.materiálů, úprava web.stránek souboru</t>
  </si>
  <si>
    <t>realizace stálé "expozice" na stadionu z textových a fotografických materiálů</t>
  </si>
  <si>
    <t>Vojtěch Andrla</t>
  </si>
  <si>
    <t>zajištění chodu Mysliveckého spolku</t>
  </si>
  <si>
    <t>modelářský materiál, pronájem tělocvičny, provoz a prezentace spolku</t>
  </si>
  <si>
    <t xml:space="preserve">vybavení na golfovou hru </t>
  </si>
  <si>
    <t>Karel Rotrekl</t>
  </si>
  <si>
    <r>
      <t xml:space="preserve">                              </t>
    </r>
    <r>
      <rPr>
        <b/>
        <sz val="11"/>
        <color theme="1"/>
        <rFont val="Cambria"/>
        <family val="1"/>
        <charset val="238"/>
        <scheme val="major"/>
      </rPr>
      <t>Město Slavkov u Brna
                              Splátky jistin úvěrů, Rok 2019, Měsíc leden až prosinec, Koruny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</si>
  <si>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 K 31.12.2019</t>
  </si>
  <si>
    <t>Město Slavkov u Brna
Rekapitulace hospodaření, Rok 2019, Měsíc leden až prosinec, Koruny, Rozpočtová skladba</t>
  </si>
  <si>
    <t>RU 2019 (1-12)</t>
  </si>
  <si>
    <t>Skutečnost 2019 (1-12)</t>
  </si>
  <si>
    <t>Skutečnost - RU</t>
  </si>
  <si>
    <t>Zrušený odvod z loterií a podobných her kromě z výherních hracích přístrojů</t>
  </si>
  <si>
    <t>Kursové rozdíly v příjmech</t>
  </si>
  <si>
    <t>Město Slavkov u Brna
Rekapitulace příjmy, Rok 2019, Měsíc leden až prosinec, Koruny, Rozpočtová skladba</t>
  </si>
  <si>
    <t>Úč 2015 (1-12)</t>
  </si>
  <si>
    <t>Úč 2016 (1-12)</t>
  </si>
  <si>
    <t>Úč 2017 (1-12)</t>
  </si>
  <si>
    <t>Úč 2018 (1-12)</t>
  </si>
  <si>
    <t>Úč 2019 (1-12)</t>
  </si>
  <si>
    <t>Město Slavkov u Brna
Porovnání daňových příjmů, Roky 2015- 2019, Měsíce 1-12, Koruny, Rozpočtová skladba</t>
  </si>
  <si>
    <t xml:space="preserve">Nespecifikované </t>
  </si>
  <si>
    <t>Město Slavkov u Brna
Rekapitulace výdajů, Rok 2019, Měsíc leden až prosinec, Koruny, Rozpočtová skladba</t>
  </si>
  <si>
    <t>Dopravní prostředky</t>
  </si>
  <si>
    <t>Kulturní předměty</t>
  </si>
  <si>
    <t>MěÚ - Příjmy ze služeb</t>
  </si>
  <si>
    <t>FO - ZŠ Komenského - převod z IF</t>
  </si>
  <si>
    <t>FO - Kursové rozdíly v příjmech</t>
  </si>
  <si>
    <t>VV - Blokové  pokuty</t>
  </si>
  <si>
    <t>FO - Průtoková dotace - vratka - ZŠ Komenského</t>
  </si>
  <si>
    <t>SDH - Dotace MV GŘ HZS ČR</t>
  </si>
  <si>
    <t>FO - Průtoková dotace MŠ Zvídálek</t>
  </si>
  <si>
    <t>FO - Průtoková dotace MŠMT - DDM</t>
  </si>
  <si>
    <t>MěÚ - Veřejnoprávní smlouvy</t>
  </si>
  <si>
    <t>MěP -Veřejnoprávní smlouvy</t>
  </si>
  <si>
    <t>FO - ZS-A - Dotace JMK - podpora zkvalitnění služeb TIC</t>
  </si>
  <si>
    <t>FO - ZS-A - Dotace JMK  - Tradiční jarmark, Veteranfest Slavkov 2019</t>
  </si>
  <si>
    <t>IR - Investiční dotace JMK - projektová dokumentace - nová budova OO PČR</t>
  </si>
  <si>
    <t>Filtr:</t>
  </si>
  <si>
    <t>Sekce(P)</t>
  </si>
  <si>
    <t>FO - Zrušený odvod z loterií a podobných her kromě z výherních hracích přístrojů</t>
  </si>
  <si>
    <t>FO - Zrušený odvod z výherních hracích přístrojů</t>
  </si>
  <si>
    <t>KT - Řešení krizových situací - materiál</t>
  </si>
  <si>
    <t>SDH - DDHM - dotace</t>
  </si>
  <si>
    <t>SDH - PHM</t>
  </si>
  <si>
    <t>SÚ - Dotace MPZ - obnova kulturních památek</t>
  </si>
  <si>
    <t>SÚ - Dotace SLBD- osobní výdaje</t>
  </si>
  <si>
    <t>SÚ - Dotace SLBD - sociální pojištění</t>
  </si>
  <si>
    <t>SÚ - Dotace SLBD - zdravotní pojištění</t>
  </si>
  <si>
    <t>SÚ - Změna územního plánu Slavkov u Brna</t>
  </si>
  <si>
    <t>ŽP - Poskytnutí peněžitého daru - stromky</t>
  </si>
  <si>
    <t>FO - TSMS ÚNP - náhradní čtyřletá péče - Obnova zámeckého parku</t>
  </si>
  <si>
    <t>FO - TSMS ÚIP - čelní kolový nakladač</t>
  </si>
  <si>
    <t>FO - ZS-A - Průtoková dotace JMK - Tradiční jarmark</t>
  </si>
  <si>
    <t>FO - MŠ Zvídálek průtoková dotace</t>
  </si>
  <si>
    <t>FO - ZŠ Tyršova - ÚNP - klimatizace</t>
  </si>
  <si>
    <t>FO - ZŠ Tyršova - ÚIP - přístupové čipy, interaktivní tabule</t>
  </si>
  <si>
    <t>FO - Průtoková dotace DDM - ÚND</t>
  </si>
  <si>
    <t>IR - Ostatní činnost místní správy - vratka jistiny</t>
  </si>
  <si>
    <t>IR - Venkovní žaluzie ZŠ Tyršova</t>
  </si>
  <si>
    <t>IR - Nákup sbírkového předmětu</t>
  </si>
  <si>
    <t>IR - Zámecká zeď - spoluúčast</t>
  </si>
  <si>
    <t>IR - Veřejné osvětlení</t>
  </si>
  <si>
    <t>IR - ÚID JMK - Projektová dokumentace - budova OO PČR</t>
  </si>
  <si>
    <t>IR - Rekonstrukce budovy SDH</t>
  </si>
  <si>
    <t>IR - ÚID JMK - Rekonstrukce topení a zateplení části fasády JSDH</t>
  </si>
  <si>
    <t>VV - Volby do EU</t>
  </si>
  <si>
    <t>OVV - Centrální propagace - dohody</t>
  </si>
  <si>
    <t>OVV - Tříkrálový koncert</t>
  </si>
  <si>
    <t>OVV - Propagace - DDHM</t>
  </si>
  <si>
    <t>MAP II - Mzdy</t>
  </si>
  <si>
    <t>MAP - Mzdy - nepřímé náklady</t>
  </si>
  <si>
    <t>MAP - Dohody</t>
  </si>
  <si>
    <t>MAP - Dohody - vlastní náklady</t>
  </si>
  <si>
    <t>MAP - Sociální pojištění</t>
  </si>
  <si>
    <t>MAP - Sociální pojištění - vlastní náklady</t>
  </si>
  <si>
    <t>MAP - Sociální pojištění - nepřímé náklady</t>
  </si>
  <si>
    <t>MAP - Zdravotní pojištění</t>
  </si>
  <si>
    <t>MAP - Zdravotní pojištění - vlastní náklady</t>
  </si>
  <si>
    <t>MAP - Zdravotní pojištění - nepřímé náklady</t>
  </si>
  <si>
    <t>MAP - Zákonné pojištění</t>
  </si>
  <si>
    <t>MAP - Knihy, tisk - vlastní zdroje</t>
  </si>
  <si>
    <t>MAP - Knihy, tisk - nepřímé - stát</t>
  </si>
  <si>
    <t>MAP - Materiál - vlastní náklady</t>
  </si>
  <si>
    <t>MAP - Materiál - nepřímé náklady</t>
  </si>
  <si>
    <t>MAP - Školení - vlastní náklady</t>
  </si>
  <si>
    <t>MAP - Školení - nepřímé náklady</t>
  </si>
  <si>
    <t>MAP - Služby - vlastní náklady</t>
  </si>
  <si>
    <t>MAP - Služby - nepřímé náklady</t>
  </si>
  <si>
    <t>MAP - Cestovné - vlastní náklady</t>
  </si>
  <si>
    <t>MAP - Cestovné - nepřímé náklady</t>
  </si>
  <si>
    <t>MěÚ - SPOD - mzdy</t>
  </si>
  <si>
    <t>MěÚ - Rozvoj nástrojů strategického řízení - mzdy</t>
  </si>
  <si>
    <t>MěÚ - Efektivní veřejná správa - mzdy</t>
  </si>
  <si>
    <t>MěÚ - Rozvoj nástrojů strategického řízení - platy - nepřímé -  stát</t>
  </si>
  <si>
    <t>MěÚ - Efektivní veřejná správa - platy - nepřímé - stát</t>
  </si>
  <si>
    <t>MěÚ - SPOD - dohody</t>
  </si>
  <si>
    <t>MěÚ - SPOD - sociální pojištění</t>
  </si>
  <si>
    <t>MěÚ - Sociální práce - sociální pojištění</t>
  </si>
  <si>
    <t>MěÚ - Rozvoj nástrojů strategického řízení - sociální pojištění</t>
  </si>
  <si>
    <t>MěÚ - Efektivní veřejná správa - sociální pojištění - nepřímé - stát</t>
  </si>
  <si>
    <t>MěÚ - SPOD - zdravotní pojištění</t>
  </si>
  <si>
    <t>MěÚ - Sociální práce - zdravotní pojištění</t>
  </si>
  <si>
    <t>MěÚ - Rozvoj nástrojů strategického řízení - zdravotní pojištění</t>
  </si>
  <si>
    <t>MěÚ - Rozvoj nástrojů strategického řízení - zdravotní pojištění - nepřímé</t>
  </si>
  <si>
    <t>MěÚ - Efektivní veřejná správa - zdravotní pojištění - nepřímé - stát</t>
  </si>
  <si>
    <t>MěÚ - SPOD - zákonné pojištění</t>
  </si>
  <si>
    <t>MěÚ - Rozvoj nástrojů strategického řízení - zákonné pojištění</t>
  </si>
  <si>
    <t>MěÚ - SPOD - knihy</t>
  </si>
  <si>
    <t>MěÚ - Efektivní veřejná správa - DDHM</t>
  </si>
  <si>
    <t>MěÚ - SPOD - DDHM - ICT</t>
  </si>
  <si>
    <t>MěÚ - SPOD - DDHM - ostatní</t>
  </si>
  <si>
    <t>MěÚ - Efektivní veřejná správa - nepřímé náklady - DDHM - ICT</t>
  </si>
  <si>
    <t>MěÚ - SPOD - materiál</t>
  </si>
  <si>
    <t>MěÚ - SPOD - kancelářský materiál</t>
  </si>
  <si>
    <t>MěÚ - Efektivní veřejná správa - nepřímé náklady - materiál</t>
  </si>
  <si>
    <t>MěÚ - SPOD - voda</t>
  </si>
  <si>
    <t>MěÚ - Efektivní veřejná správa - nepřímé náklady - voda</t>
  </si>
  <si>
    <t>MěÚ - SPOD - plyn</t>
  </si>
  <si>
    <t>MěÚ - Efektivní veřejná správa - nepřímé náklady - plyn</t>
  </si>
  <si>
    <t>MěÚ - SPOD - elektrická energie</t>
  </si>
  <si>
    <t>MěÚ - Efektivní veřejná správa - nepřímé náklady - elektrická energie</t>
  </si>
  <si>
    <t>MěÚ - SPOD - PHM</t>
  </si>
  <si>
    <t>MěÚ - SPOD - služby elektronických komunikací</t>
  </si>
  <si>
    <t>MěÚ - SPOD - školení</t>
  </si>
  <si>
    <t>MěÚ - Efektivní veřejná správa - nepřímé náklady - služby ostatní</t>
  </si>
  <si>
    <t>MěÚ - SPOD - opravy a údržba - auto</t>
  </si>
  <si>
    <t>MěÚ - Efektivní veřejná správa - nepřímé náklady - opravy a údržba</t>
  </si>
  <si>
    <t>MěÚ - SPOD - cestovné</t>
  </si>
  <si>
    <t>MěÚ - SPOD - náhrady nemoci</t>
  </si>
  <si>
    <t>MěÚ - Dopravní prostředky</t>
  </si>
  <si>
    <t>ZO - Dohody</t>
  </si>
  <si>
    <t>ZO - Náhrady nemoci</t>
  </si>
  <si>
    <t>MěP - Pohoštění</t>
  </si>
  <si>
    <t>Sekce(V)</t>
  </si>
  <si>
    <t>MěÚ - Sociální pracovníci</t>
  </si>
  <si>
    <t>MěÚ - Efektivní veřejná správa - nepřímé náklady - služby elektronických komunikací</t>
  </si>
  <si>
    <t>IR - Investiční účelová dotace - Rekonstrukce topení a zateplení části fasády</t>
  </si>
  <si>
    <t>Výdaje Celkem - Příspěvky PO</t>
  </si>
  <si>
    <t>Název ORJ</t>
  </si>
  <si>
    <t>Financování</t>
  </si>
  <si>
    <t>FO - Předplacené nájemné - byty Litavská</t>
  </si>
  <si>
    <t>FO - Úvěr -  VaK - akcie</t>
  </si>
  <si>
    <t>FO - Úvěr - MŠ</t>
  </si>
  <si>
    <t>FO - Splátky rev. úvěru zámecké valy</t>
  </si>
  <si>
    <t>FO - Splátky rev. úvěru zámecká zeď</t>
  </si>
  <si>
    <t>FO - Splátky rev. úvěru valy+zeď</t>
  </si>
  <si>
    <t>FO - Předplacené nájemné E-Com</t>
  </si>
  <si>
    <t>FO - Úvěr SC Bonaparte</t>
  </si>
  <si>
    <t>FO - Úvěr závazek Bonaparte</t>
  </si>
  <si>
    <t>FO - Úvěr VaK - budova</t>
  </si>
  <si>
    <t>Město Slavkov u Brna
Příjmy, Rok 2019, Měsíc leden až prosinec, Koruny, Rozpočtová skladba</t>
  </si>
  <si>
    <t>Město Slavkov u Brna
Výdaje, Rok 2019, Měsíc leden až prosinec, Koruny, Rozpočtová skladba</t>
  </si>
  <si>
    <t>Město Slavkov u Brna
Poskytnuté příspěvky PO, Rok 2019, Měsíc leden až prosinec, Koruny, Rozpočtová skladba</t>
  </si>
  <si>
    <t>FO - Revolvingový úvěr - valy+zeď</t>
  </si>
  <si>
    <t>Město Slavkov u Brna
Financování, Rok 2019, Měsíc leden až prosinec, Koruny, Rozpočtová skladba, Skutečnost bez pol.8115</t>
  </si>
  <si>
    <t>Město Slavkov u Brna
Rok 2019, Měsíc leden až prosinec, Koruny, Rozpočtová skladba, S konsolidačními položkami</t>
  </si>
  <si>
    <t>Přev.vl.rezerv.fondům územních rozpočtů</t>
  </si>
  <si>
    <t xml:space="preserve">                                 Město Slavkov u Brna
                                 Zůstatky BÚ, Rok 2019, Měsíc leden až prosinec, Koruny </t>
  </si>
  <si>
    <t xml:space="preserve">                                          Město Slavkov u Brna
                                          Tvorba a čerpání peněžních fondů, Rok 2019, Měsíc leden až prosinec, Koruny </t>
  </si>
  <si>
    <t>Název fondu</t>
  </si>
  <si>
    <t>Odepsané úroky</t>
  </si>
  <si>
    <t>IR - Výkupy pozemků (RO č. 31)</t>
  </si>
  <si>
    <t>IR - Nutné opravy budov a staveb (RO č. 31)</t>
  </si>
  <si>
    <t>Připsané úroky</t>
  </si>
  <si>
    <t>Ul. odvod ZŠ Komenského (RO č. 28)</t>
  </si>
  <si>
    <t>IR - SDH oprava budovy spoluúčast (RO č. 31)</t>
  </si>
  <si>
    <t>Převod z pol. 5901 (RO č. 75,83)</t>
  </si>
  <si>
    <t>Zůstatek                 k 31.12.2019</t>
  </si>
  <si>
    <t>HV rozpočt. hosp. 2018</t>
  </si>
  <si>
    <r>
      <t xml:space="preserve">                      </t>
    </r>
    <r>
      <rPr>
        <b/>
        <sz val="11"/>
        <color theme="1"/>
        <rFont val="Cambria"/>
        <family val="1"/>
        <charset val="238"/>
        <scheme val="major"/>
      </rPr>
      <t xml:space="preserve">Město Slavkov u Brna
                             Přehled pol. majetku, Výběr, Rok 2019, Měsíc leden až prosinec, Koruny </t>
    </r>
  </si>
  <si>
    <t>SÚ  - SLBD</t>
  </si>
  <si>
    <t xml:space="preserve">Příjmy </t>
  </si>
  <si>
    <t>98018 - Dotace pro obce s působ.obecného stavebního úřadu - SLDB 2021</t>
  </si>
  <si>
    <t>VV - Dodatečné komunální volby obce Hodějice</t>
  </si>
  <si>
    <t>98074 - Účelové dotace na výdaje spojené s volbami do zastupitelstev v obcích</t>
  </si>
  <si>
    <t>VV - Volby do Evropského Parlamentu</t>
  </si>
  <si>
    <t>98348 - Účelové dotace na výdaje spojené s přípravou a konáním voleb do Evropského Parlamentu</t>
  </si>
  <si>
    <t>13010 - Státní příspěvek na výkon pěstounské péče</t>
  </si>
  <si>
    <t>13011 - Dotace na výkon činnosti obce s rozšířenou působností v oblasti sociálně-právní ochrany dětí</t>
  </si>
  <si>
    <t>MěÚ - Rozvoj nástrojů strategického řízení</t>
  </si>
  <si>
    <t>13013 - Rozvoj nástrojů strategického řízení</t>
  </si>
  <si>
    <t>MěÚ - Efektivní veřejná správa</t>
  </si>
  <si>
    <t>13013 - Efektivní veřejná správa</t>
  </si>
  <si>
    <t>MěÚ - Otevřené a transparentní město</t>
  </si>
  <si>
    <t>13013 - Otevřené a transparentní město</t>
  </si>
  <si>
    <t>13013 - Operační program Zaměstnanost</t>
  </si>
  <si>
    <t>13015 - Příspěvek na výkon sociální práce (s výjimkou soc.-práv.ochrany dětí)</t>
  </si>
  <si>
    <t>FO - Sbor dobrovolných hasičů</t>
  </si>
  <si>
    <t>14004 - Neinvestiční transfery krajům podle § 27 zákona č. 133/1985 Sb., o požární ochraně</t>
  </si>
  <si>
    <t>MěÚ - Elektronické a moderní služby</t>
  </si>
  <si>
    <t>OVV - MAP</t>
  </si>
  <si>
    <t>33063 - Místní akční plány</t>
  </si>
  <si>
    <t>FO - Průtoková dotace MŠ</t>
  </si>
  <si>
    <t>33063 - Průtoková dotace MŠ</t>
  </si>
  <si>
    <t>FO - Průtoková dotace DDM</t>
  </si>
  <si>
    <t>33063 - Průtoková dotace DDM</t>
  </si>
  <si>
    <t>FO - Průtoková dotace - ZŠ Tyršova</t>
  </si>
  <si>
    <t>33063 - Průtoková dotace ZŠ Tyršova</t>
  </si>
  <si>
    <t>FO - Průtoková dotace - ZŠ Komenského</t>
  </si>
  <si>
    <t>33063 - Průtoková dotace ZŠ Komenského</t>
  </si>
  <si>
    <t>33063 - OP VVV - PO3 neinvestice</t>
  </si>
  <si>
    <t>34054 - Program regenerace městských památkových rezervací a měst. památkových zón - neinvestice</t>
  </si>
  <si>
    <t>IR - Obnova zámecké zdi</t>
  </si>
  <si>
    <t>Obnova zámecké zdi</t>
  </si>
  <si>
    <t>IR - Zpřístupnění valů zámku</t>
  </si>
  <si>
    <t>Zpřístupnění valů zámku</t>
  </si>
  <si>
    <t>Elektronické a moderní služby</t>
  </si>
  <si>
    <t>17968 - IROP - program č. 117030 - SR - INV</t>
  </si>
  <si>
    <t>17969 - IROP - program č. 117030 - EU - INV</t>
  </si>
  <si>
    <t>Dotace JMK</t>
  </si>
  <si>
    <t>FO - ZS-A - Průtoková dotace - Podpora zkvalitnění služeb TIC v JMK…</t>
  </si>
  <si>
    <t>ZS-A - Průtoková dotace - Tradiční jarmark ve Slavkově</t>
  </si>
  <si>
    <t>ZS-A - Průtoková dotace - Veteranfest Slavkov 2019</t>
  </si>
  <si>
    <t>IR - Projektová dokumentace - nová budova OO PČR</t>
  </si>
  <si>
    <t>IR - Rekonstrukce topení a zateplení části fasády</t>
  </si>
  <si>
    <t>IROP - program č. 117030 - EU - NIV- Elektronické a moderní služby</t>
  </si>
  <si>
    <t>Město Slavkov u Brna
Přijaté transfery ze SR, SF, RR, EU a JMK, Rok 2019, Měsíc leden až prosinec, Koruny, Rozpočtová skladba</t>
  </si>
  <si>
    <t>OVV - Komise pro zahraniční vztahy</t>
  </si>
  <si>
    <t>činnost dětských oddílů,rekonstrukce klubovny,nákup barelu na pitnou vodu, oprava pomníku</t>
  </si>
  <si>
    <t>Město Slavkov u Brna
Poskytnuté dotace z rozpočtu, Rok 2019, Měsíc leden až prosinec, Koruny</t>
  </si>
  <si>
    <t>Stav k 31.12.2019</t>
  </si>
  <si>
    <t>Převod HV do fondů</t>
  </si>
  <si>
    <t>Převod do Rezervního fondu</t>
  </si>
  <si>
    <t>Převod do Fondu odměn</t>
  </si>
  <si>
    <t xml:space="preserve">                        Město Slavkov u Brna
                        Rozbory hosp. k 31.12.2019  - PO TSMS, ZS-A - zkrácená verze, Koruny</t>
  </si>
  <si>
    <t>Stav fondů k 31.12.2019</t>
  </si>
  <si>
    <t>Stav bankovních účtů k  31.12.2019</t>
  </si>
  <si>
    <t>Stav bankovních účtů k 31.12.2019</t>
  </si>
  <si>
    <t>Přírůstek</t>
  </si>
  <si>
    <t>Úbytek</t>
  </si>
  <si>
    <t>315</t>
  </si>
  <si>
    <t>0002</t>
  </si>
  <si>
    <t>KT - Pokuty</t>
  </si>
  <si>
    <t>0003</t>
  </si>
  <si>
    <t>0004</t>
  </si>
  <si>
    <t>DSH - Pokuty - vážení</t>
  </si>
  <si>
    <t xml:space="preserve">315 </t>
  </si>
  <si>
    <t>0006</t>
  </si>
  <si>
    <t>DSH - Pokuty - spr. řízení - radar</t>
  </si>
  <si>
    <t>0007</t>
  </si>
  <si>
    <t>DSH - Pokuty - PČR - radar</t>
  </si>
  <si>
    <t>0025</t>
  </si>
  <si>
    <t xml:space="preserve">MěP - Pokuty </t>
  </si>
  <si>
    <t>0026</t>
  </si>
  <si>
    <t xml:space="preserve">DSH - Pokuty - úsekové měření </t>
  </si>
  <si>
    <t>0027</t>
  </si>
  <si>
    <t>ŽÚ - Pokuty</t>
  </si>
  <si>
    <t>0039</t>
  </si>
  <si>
    <t>FO - Místní poplatek ze psů</t>
  </si>
  <si>
    <t>ŽP - Poplatek za svoz TKO</t>
  </si>
  <si>
    <t>0049</t>
  </si>
  <si>
    <t xml:space="preserve">VV - Pokuty </t>
  </si>
  <si>
    <t>SÚ- Pokuty</t>
  </si>
  <si>
    <t>0051</t>
  </si>
  <si>
    <t xml:space="preserve">ŽP - Pokuty  </t>
  </si>
  <si>
    <t xml:space="preserve">Celkem Pohledávky z hlavní činnosti </t>
  </si>
  <si>
    <t>Zůstatek 31.12.2018</t>
  </si>
  <si>
    <t>Zůstatek  31.12.2019</t>
  </si>
  <si>
    <t>Graf č. 1 - Vývoj stavu pohledávek  2018-2019</t>
  </si>
  <si>
    <t>0052</t>
  </si>
  <si>
    <t>SÚ - Pokuty - oddělení dopravy</t>
  </si>
  <si>
    <t>Popis</t>
  </si>
  <si>
    <t>Výnosy</t>
  </si>
  <si>
    <t>Náklady</t>
  </si>
  <si>
    <t>Výsledek hosp.</t>
  </si>
  <si>
    <t>Bytové prostory</t>
  </si>
  <si>
    <t>Nebytové prostory</t>
  </si>
  <si>
    <t>SC Bonaparte</t>
  </si>
  <si>
    <t>Správa bytového a tepelného hospodářství</t>
  </si>
  <si>
    <t>Tepelné hospodářství</t>
  </si>
  <si>
    <t>Bytového a nebytového hospodářství</t>
  </si>
  <si>
    <t>Kotelna Zlatá Hora</t>
  </si>
  <si>
    <t>Kotelna Nádražní</t>
  </si>
  <si>
    <t>Kotelna DPS Polní</t>
  </si>
  <si>
    <t>Kotelna Poliklinika</t>
  </si>
  <si>
    <t>Poliklinika</t>
  </si>
  <si>
    <t>Ostatní</t>
  </si>
  <si>
    <t>Částka</t>
  </si>
  <si>
    <t>Fakturace - rekonstrukce Fügnerova 110</t>
  </si>
  <si>
    <t>DPPO 2018</t>
  </si>
  <si>
    <t>Odpisy I. Q 2019</t>
  </si>
  <si>
    <t>HV 2018</t>
  </si>
  <si>
    <t>Převod prostředků z BÚ převyšující částku 3 000 000 Kč k 31.12.2018</t>
  </si>
  <si>
    <t>Jistiny 2018</t>
  </si>
  <si>
    <t>Litavská 1496 - 1498</t>
  </si>
  <si>
    <t>Odpisy II. Q 2019</t>
  </si>
  <si>
    <t>Převod prostředků na HČ - projekt Bučovická 187</t>
  </si>
  <si>
    <t>Převod prostředků na HČ - rekonstrukce Litavská 1496 - 1498</t>
  </si>
  <si>
    <t>Fakturace - rekonstrukce SC Bonaparte</t>
  </si>
  <si>
    <t>Jednostranný zápočet - smluvní pokuta za nedodržení termínu - rekonstrukce SC Bonaparte</t>
  </si>
  <si>
    <t>Odpisy III. Q 2019</t>
  </si>
  <si>
    <t>Odpisy IV. Q 2019</t>
  </si>
  <si>
    <t>Převod prostředků na HČ - realizace Husova 63</t>
  </si>
  <si>
    <t>Poplatky za položky</t>
  </si>
  <si>
    <t>Zůstatek k 31. 12. 2019</t>
  </si>
  <si>
    <t>Schválený plán</t>
  </si>
  <si>
    <t>Plnění v Kč</t>
  </si>
  <si>
    <t>Plnění v %</t>
  </si>
  <si>
    <t>Nájmy</t>
  </si>
  <si>
    <t>Prodej tepla</t>
  </si>
  <si>
    <t>Ostatní materiál</t>
  </si>
  <si>
    <t xml:space="preserve">Spotřeba plynu  </t>
  </si>
  <si>
    <t>Spotřeba elektrické energie</t>
  </si>
  <si>
    <t>Spotřeba vody</t>
  </si>
  <si>
    <t>Opravy a udržování</t>
  </si>
  <si>
    <t>Poměrná část nákladů na cejchování vodoměrů</t>
  </si>
  <si>
    <t>Cestovné</t>
  </si>
  <si>
    <t>Školení</t>
  </si>
  <si>
    <t xml:space="preserve">Revize </t>
  </si>
  <si>
    <t>Ostatní služby</t>
  </si>
  <si>
    <t>Hrubé mzdy</t>
  </si>
  <si>
    <t>Sociální pojištění hrazené organizací</t>
  </si>
  <si>
    <t>Zdravotní pojištění hrazené organizací</t>
  </si>
  <si>
    <t>Pojištění odpovědnosti</t>
  </si>
  <si>
    <t>Stravné</t>
  </si>
  <si>
    <t>Odvod do FKSP</t>
  </si>
  <si>
    <t>Poplatek za znečištění ovzduší</t>
  </si>
  <si>
    <t>Poplatky z úvěrových účtů</t>
  </si>
  <si>
    <t>Pojištění - budovy, kotelny, auto BTH</t>
  </si>
  <si>
    <t>Odpisy majetku</t>
  </si>
  <si>
    <t>Tvorba a zúčtování OP</t>
  </si>
  <si>
    <t>DDHM</t>
  </si>
  <si>
    <t>Úroky z úvěrů</t>
  </si>
  <si>
    <t>Byty 391</t>
  </si>
  <si>
    <t>Pojištění domů</t>
  </si>
  <si>
    <t>Nebytové prostory 392</t>
  </si>
  <si>
    <t>SC Bonaparte 392126</t>
  </si>
  <si>
    <t>Spotřeba plynu</t>
  </si>
  <si>
    <t>Poplatky banky za vedení úvěrového účtu</t>
  </si>
  <si>
    <t>Pojištění budovy</t>
  </si>
  <si>
    <t>Úroky z úvěru</t>
  </si>
  <si>
    <t>Správa bytového a tepelného hospodářství 3700</t>
  </si>
  <si>
    <t>Auto BTH - pohonné hmoty</t>
  </si>
  <si>
    <t>Auta BTH - materiál</t>
  </si>
  <si>
    <t>Poštovné</t>
  </si>
  <si>
    <t>Auto BTH - ostatní služby</t>
  </si>
  <si>
    <t>Poplatky bance</t>
  </si>
  <si>
    <t>Auto BTH - pojištění</t>
  </si>
  <si>
    <t>Auto BTH - odpisy</t>
  </si>
  <si>
    <t>Pojištění na rozúčtování</t>
  </si>
  <si>
    <t>Správa tepelného hospodářství 3800</t>
  </si>
  <si>
    <t>Správa bytového hospodářství 3900</t>
  </si>
  <si>
    <t>Kotelna Zlatá Hora 3801</t>
  </si>
  <si>
    <t>Pojištění kotelny</t>
  </si>
  <si>
    <t>Kotelna Nádražní 3802</t>
  </si>
  <si>
    <t>Kotelna DPS Polní 3803</t>
  </si>
  <si>
    <t>Kotelna Poliklinika 3804</t>
  </si>
  <si>
    <t>Budova Poliklinika 390</t>
  </si>
  <si>
    <t>Bytových prostor</t>
  </si>
  <si>
    <t>Nebytových prostor</t>
  </si>
  <si>
    <t>Pozemků</t>
  </si>
  <si>
    <t>Polikliniky</t>
  </si>
  <si>
    <t>Nájem na koupališti</t>
  </si>
  <si>
    <t>Plochy</t>
  </si>
  <si>
    <t>Hrobových míst</t>
  </si>
  <si>
    <t>Úroky z běžných účtů</t>
  </si>
  <si>
    <t>Hlášení rozhlasem</t>
  </si>
  <si>
    <t>Prodej knih</t>
  </si>
  <si>
    <t>Ostatní výnosy</t>
  </si>
  <si>
    <t>Haléřové vyrovnání</t>
  </si>
  <si>
    <t>Výsledek hospodaření před zdaněním</t>
  </si>
  <si>
    <t>Grafické znázornění stavu pohledávek k 31. 12. 2019</t>
  </si>
  <si>
    <t xml:space="preserve">Pohledávky  </t>
  </si>
  <si>
    <t>Před splatností</t>
  </si>
  <si>
    <t>Po splatnosti</t>
  </si>
  <si>
    <t>30-90 dní</t>
  </si>
  <si>
    <t>90-360 dní</t>
  </si>
  <si>
    <t>více jak 360 dní</t>
  </si>
  <si>
    <t>Byty</t>
  </si>
  <si>
    <t>Teplo</t>
  </si>
  <si>
    <t>Správa</t>
  </si>
  <si>
    <t>241.0010 - běžný účet</t>
  </si>
  <si>
    <t>241.0014 - běžný účet - poliklinika</t>
  </si>
  <si>
    <t>245.0820 - FOND SM</t>
  </si>
  <si>
    <t>Subjekt</t>
  </si>
  <si>
    <t>*383</t>
  </si>
  <si>
    <t>Stavebniny - STANAM</t>
  </si>
  <si>
    <t>SVJ</t>
  </si>
  <si>
    <t>Závazky ke dni 31. 12. 2019</t>
  </si>
  <si>
    <t>Svatava Čermáková</t>
  </si>
  <si>
    <t>M. Duráková</t>
  </si>
  <si>
    <t>HV + DPPO</t>
  </si>
  <si>
    <t>František Merta</t>
  </si>
  <si>
    <t>(SU 324) kauce na byty - Litavská</t>
  </si>
  <si>
    <t>ELPEMA</t>
  </si>
  <si>
    <t>(SU 324) kauce SC Bonaparte</t>
  </si>
  <si>
    <t>ThysenKrupp Výtahy</t>
  </si>
  <si>
    <t>(SU 324) kauce nebyty</t>
  </si>
  <si>
    <t>Respono</t>
  </si>
  <si>
    <t>(SU 384) předplacené nájmy**</t>
  </si>
  <si>
    <t>(SU 324) fond oprav - byty Litavská</t>
  </si>
  <si>
    <t>Centropol Energy</t>
  </si>
  <si>
    <t>DPH 12/2019</t>
  </si>
  <si>
    <t>(SU 331) mzdy 12/2019</t>
  </si>
  <si>
    <t>(SU 383) výdaje příštích období*</t>
  </si>
  <si>
    <t>Pražská Plynárenská</t>
  </si>
  <si>
    <t>Závazky k 31. 12. 2019</t>
  </si>
  <si>
    <t>GridServices</t>
  </si>
  <si>
    <t>Jaroslava Růžičková</t>
  </si>
  <si>
    <t>**384</t>
  </si>
  <si>
    <t>VIVO - výnos za 1/20</t>
  </si>
  <si>
    <t>D. Stehlík - výnos za 1/20</t>
  </si>
  <si>
    <t>P. Smejsík - výnos za 1/20</t>
  </si>
  <si>
    <t xml:space="preserve">Hotel Olga - výnos 2020 </t>
  </si>
  <si>
    <t>Lepka Alois - předpl. nájem</t>
  </si>
  <si>
    <t>Vičarová Zuzana - předpl. nájem</t>
  </si>
  <si>
    <t xml:space="preserve">Plnění </t>
  </si>
  <si>
    <t xml:space="preserve">Náklady </t>
  </si>
  <si>
    <t>Finanční toky na Fondu SM, 2019, Koruny</t>
  </si>
  <si>
    <t>Stav BÚ ke dni 31.12.2019</t>
  </si>
  <si>
    <t>Komentář:</t>
  </si>
  <si>
    <r>
      <t xml:space="preserve">                      </t>
    </r>
    <r>
      <rPr>
        <b/>
        <sz val="11"/>
        <color theme="1"/>
        <rFont val="Cambria"/>
        <family val="1"/>
        <charset val="238"/>
        <scheme val="major"/>
      </rPr>
      <t xml:space="preserve">Město Slavkov u Brna
                             Vývoj stavu pohledávek, Rok 2019,  Měsíc leden až prosinec,  Koruny </t>
    </r>
  </si>
  <si>
    <t xml:space="preserve">                             Město Slavkov u Brna
                             Hospodářská činnost - výnosy a náklady, Rok 2019, Měsíc leden až prosinec, Koruny </t>
  </si>
  <si>
    <t xml:space="preserve">                             Město Slavkov u Brna
                             Hospodářská činnost - celkem výnosy a náklady, Rok 2019, Měsíc leden až prosinec, Koruny </t>
  </si>
  <si>
    <t xml:space="preserve">                             Město Slavkov u Brna
                             Plnění plánu hospodářské činnosti, Rok 2019, Měsíc leden až prosinec, Koruny </t>
  </si>
  <si>
    <t xml:space="preserve">                             Město Slavkov u Brna
                             Hospodářská činnost - pohledávky, Rok 2019, Měsíc leden až prosinec, Koruny </t>
  </si>
  <si>
    <t xml:space="preserve">                             Město Slavkov u Brna
                             Hospodářská činnost, Rok 2019, Měsíc leden až prosinec, Koruny </t>
  </si>
  <si>
    <t>Město Slavkov u Brna
                      Rozbory hospodaření k 31.12. 2019  - PO školské - zkrácená verze, Koruny</t>
  </si>
  <si>
    <t>Uložení odvodu IF do rozpočtu města</t>
  </si>
  <si>
    <t>Uložení odvodu příspěvku na provoz</t>
  </si>
  <si>
    <t>Nedočerpané</t>
  </si>
  <si>
    <t>MěÚ - Rozvoj nástrojů strategického řízení - sociální pojištění - nepřímé - stát</t>
  </si>
  <si>
    <t>SV - Klub důchodců - elektr. energie</t>
  </si>
  <si>
    <t>Celkem Výdaje (B+K)</t>
  </si>
  <si>
    <t>Celkem Příjmy JMK</t>
  </si>
  <si>
    <t>Hospodářský výsledek před zdaněním (Výnosy - Náklady)</t>
  </si>
  <si>
    <t>OSV - Pěstounská péče</t>
  </si>
  <si>
    <t>MěÚ - Sociální práce</t>
  </si>
  <si>
    <t>MěÚ - SPOD</t>
  </si>
  <si>
    <t xml:space="preserve">MěÚ - Efektivní veřejná správa - služby ostatní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</si>
</sst>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"/>
    <numFmt numFmtId="165" formatCode="_-* #,##0.00&quot; Kč&quot;_-;\-* #,##0.00&quot; Kč&quot;_-;_-* \-??&quot; Kč&quot;_-;_-@_-"/>
    <numFmt numFmtId="166" formatCode="\ #,##0.00&quot; Kč &quot;;\-#,##0.00&quot; Kč &quot;;&quot; -&quot;#&quot; Kč &quot;;@\ "/>
    <numFmt numFmtId="167" formatCode="#,##0.00_ ;\-#,##0.00\ "/>
    <numFmt numFmtId="168" formatCode="0000"/>
    <numFmt numFmtId="169" formatCode="#,##0.00\ [$Kč-405];[Red]\-#,##0.00\ [$Kč-405]"/>
    <numFmt numFmtId="170" formatCode="#,##0.00_ ;[Red]\-#,##0.00\ "/>
    <numFmt numFmtId="171" formatCode="#,##0.00\ &quot;Kč&quot;"/>
    <numFmt numFmtId="172" formatCode="#,##0\ &quot;Kč&quot;"/>
  </numFmts>
  <fonts count="54" x14ac:knownFonts="1">
    <font>
      <sz val="12"/>
      <name val="Times New Roman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0"/>
      <name val="Arial"/>
      <family val="2"/>
      <charset val="238"/>
    </font>
    <font>
      <sz val="11.25"/>
      <name val="Cambria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.25"/>
      <name val="Cambria"/>
      <family val="1"/>
      <charset val="238"/>
    </font>
    <font>
      <b/>
      <sz val="14"/>
      <color theme="1"/>
      <name val="Cambria"/>
      <family val="1"/>
      <charset val="238"/>
      <scheme val="major"/>
    </font>
    <font>
      <sz val="10.85"/>
      <name val="Cambria"/>
      <family val="1"/>
      <charset val="238"/>
    </font>
    <font>
      <sz val="11.25"/>
      <name val="Cambria"/>
      <family val="1"/>
      <charset val="238"/>
    </font>
    <font>
      <b/>
      <sz val="10.85"/>
      <name val="Cambria"/>
      <family val="1"/>
      <charset val="238"/>
    </font>
    <font>
      <sz val="10.85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.25"/>
      <name val="Cambria"/>
      <family val="1"/>
      <charset val="238"/>
    </font>
    <font>
      <sz val="10.85"/>
      <name val="Cambria"/>
      <family val="1"/>
      <charset val="238"/>
    </font>
    <font>
      <sz val="10.85"/>
      <name val="Cambria"/>
      <family val="1"/>
      <charset val="238"/>
    </font>
    <font>
      <b/>
      <sz val="12"/>
      <color theme="1"/>
      <name val="Cambria"/>
      <family val="1"/>
      <charset val="238"/>
      <scheme val="major"/>
    </font>
    <font>
      <sz val="10.85"/>
      <name val="Cambria"/>
      <family val="1"/>
      <charset val="238"/>
    </font>
    <font>
      <b/>
      <sz val="11"/>
      <name val="Cambria"/>
      <family val="1"/>
      <charset val="238"/>
    </font>
    <font>
      <sz val="10.85"/>
      <name val="Cambria"/>
      <family val="1"/>
      <charset val="238"/>
    </font>
    <font>
      <sz val="10.85"/>
      <name val="Cambria"/>
      <family val="1"/>
      <charset val="238"/>
    </font>
    <font>
      <sz val="10.85"/>
      <name val="Cambria"/>
      <family val="1"/>
      <charset val="238"/>
    </font>
    <font>
      <sz val="10.85"/>
      <name val="Cambria"/>
      <family val="1"/>
      <charset val="238"/>
    </font>
    <font>
      <sz val="10.85"/>
      <name val="Cambria"/>
      <family val="1"/>
      <charset val="238"/>
    </font>
    <font>
      <b/>
      <sz val="10.85"/>
      <name val="Cambria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0.85"/>
      <color rgb="FFFF1493"/>
      <name val="Cambria"/>
      <family val="1"/>
      <charset val="238"/>
    </font>
    <font>
      <sz val="10"/>
      <name val="Cambria"/>
      <family val="1"/>
      <charset val="238"/>
      <scheme val="major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Cambria"/>
      <family val="1"/>
      <charset val="238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35"/>
      </patternFill>
    </fill>
  </fills>
  <borders count="113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67">
    <xf numFmtId="0" fontId="0" fillId="0" borderId="0"/>
    <xf numFmtId="0" fontId="15" fillId="0" borderId="0"/>
    <xf numFmtId="0" fontId="18" fillId="0" borderId="0"/>
    <xf numFmtId="0" fontId="19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20" fillId="0" borderId="0"/>
    <xf numFmtId="9" fontId="15" fillId="0" borderId="0" applyFont="0" applyFill="0" applyBorder="0" applyAlignment="0" applyProtection="0"/>
    <xf numFmtId="0" fontId="24" fillId="0" borderId="0"/>
    <xf numFmtId="165" fontId="24" fillId="0" borderId="0" applyFill="0" applyBorder="0" applyAlignment="0" applyProtection="0"/>
    <xf numFmtId="166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9" fillId="0" borderId="0"/>
    <xf numFmtId="0" fontId="19" fillId="0" borderId="0"/>
    <xf numFmtId="9" fontId="19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2" fillId="0" borderId="0"/>
    <xf numFmtId="0" fontId="35" fillId="0" borderId="0"/>
    <xf numFmtId="0" fontId="12" fillId="0" borderId="0"/>
    <xf numFmtId="9" fontId="12" fillId="0" borderId="0" applyFont="0" applyFill="0" applyBorder="0" applyAlignment="0" applyProtection="0"/>
    <xf numFmtId="0" fontId="36" fillId="0" borderId="0"/>
    <xf numFmtId="0" fontId="37" fillId="0" borderId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5" fillId="0" borderId="0"/>
    <xf numFmtId="0" fontId="11" fillId="0" borderId="0"/>
    <xf numFmtId="0" fontId="11" fillId="0" borderId="0"/>
    <xf numFmtId="0" fontId="10" fillId="0" borderId="0"/>
    <xf numFmtId="0" fontId="39" fillId="0" borderId="0"/>
    <xf numFmtId="0" fontId="9" fillId="0" borderId="0"/>
    <xf numFmtId="0" fontId="41" fillId="0" borderId="0"/>
    <xf numFmtId="0" fontId="29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42" fillId="0" borderId="0"/>
    <xf numFmtId="0" fontId="43" fillId="0" borderId="0"/>
    <xf numFmtId="0" fontId="44" fillId="0" borderId="0"/>
    <xf numFmtId="0" fontId="5" fillId="0" borderId="0"/>
    <xf numFmtId="0" fontId="45" fillId="0" borderId="0"/>
    <xf numFmtId="0" fontId="4" fillId="0" borderId="0"/>
    <xf numFmtId="0" fontId="4" fillId="0" borderId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</cellStyleXfs>
  <cellXfs count="820">
    <xf numFmtId="0" fontId="0" fillId="0" borderId="0" xfId="0" applyProtection="1"/>
    <xf numFmtId="0" fontId="14" fillId="0" borderId="0" xfId="9"/>
    <xf numFmtId="0" fontId="14" fillId="0" borderId="0" xfId="13"/>
    <xf numFmtId="3" fontId="14" fillId="0" borderId="0" xfId="13" applyNumberFormat="1"/>
    <xf numFmtId="41" fontId="14" fillId="0" borderId="0" xfId="13" applyNumberFormat="1"/>
    <xf numFmtId="0" fontId="22" fillId="0" borderId="0" xfId="9" applyFont="1"/>
    <xf numFmtId="0" fontId="14" fillId="0" borderId="0" xfId="9" applyFont="1" applyFill="1"/>
    <xf numFmtId="0" fontId="25" fillId="0" borderId="0" xfId="0" applyFont="1" applyProtection="1"/>
    <xf numFmtId="4" fontId="26" fillId="0" borderId="0" xfId="0" applyNumberFormat="1" applyFont="1" applyAlignment="1" applyProtection="1">
      <alignment horizontal="right" vertical="distributed"/>
    </xf>
    <xf numFmtId="0" fontId="25" fillId="0" borderId="0" xfId="0" applyFont="1" applyAlignment="1" applyProtection="1"/>
    <xf numFmtId="4" fontId="25" fillId="0" borderId="0" xfId="0" applyNumberFormat="1" applyFont="1" applyAlignment="1" applyProtection="1">
      <alignment horizontal="right" vertical="distributed"/>
    </xf>
    <xf numFmtId="0" fontId="14" fillId="0" borderId="0" xfId="13" applyAlignment="1">
      <alignment wrapText="1"/>
    </xf>
    <xf numFmtId="0" fontId="14" fillId="0" borderId="0" xfId="13" applyAlignment="1">
      <alignment horizontal="right" vertical="center"/>
    </xf>
    <xf numFmtId="43" fontId="23" fillId="4" borderId="10" xfId="9" applyNumberFormat="1" applyFont="1" applyFill="1" applyBorder="1" applyAlignment="1">
      <alignment horizontal="right" vertical="distributed"/>
    </xf>
    <xf numFmtId="43" fontId="23" fillId="4" borderId="10" xfId="9" applyNumberFormat="1" applyFont="1" applyFill="1" applyBorder="1" applyAlignment="1">
      <alignment horizontal="right" vertical="distributed" wrapText="1"/>
    </xf>
    <xf numFmtId="43" fontId="23" fillId="4" borderId="11" xfId="9" applyNumberFormat="1" applyFont="1" applyFill="1" applyBorder="1" applyAlignment="1">
      <alignment horizontal="right" vertical="distributed"/>
    </xf>
    <xf numFmtId="49" fontId="22" fillId="0" borderId="12" xfId="9" applyNumberFormat="1" applyFont="1" applyFill="1" applyBorder="1" applyAlignment="1">
      <alignment horizontal="left" vertical="distributed" wrapText="1"/>
    </xf>
    <xf numFmtId="43" fontId="22" fillId="0" borderId="13" xfId="9" applyNumberFormat="1" applyFont="1" applyFill="1" applyBorder="1" applyAlignment="1">
      <alignment horizontal="right" vertical="distributed" wrapText="1"/>
    </xf>
    <xf numFmtId="43" fontId="22" fillId="0" borderId="14" xfId="9" applyNumberFormat="1" applyFont="1" applyFill="1" applyBorder="1" applyAlignment="1">
      <alignment horizontal="right" vertical="distributed"/>
    </xf>
    <xf numFmtId="43" fontId="23" fillId="4" borderId="13" xfId="9" applyNumberFormat="1" applyFont="1" applyFill="1" applyBorder="1" applyAlignment="1">
      <alignment horizontal="right" vertical="distributed" wrapText="1"/>
    </xf>
    <xf numFmtId="43" fontId="23" fillId="4" borderId="14" xfId="9" applyNumberFormat="1" applyFont="1" applyFill="1" applyBorder="1" applyAlignment="1">
      <alignment horizontal="right" vertical="distributed"/>
    </xf>
    <xf numFmtId="0" fontId="23" fillId="3" borderId="15" xfId="9" applyFont="1" applyFill="1" applyBorder="1"/>
    <xf numFmtId="4" fontId="25" fillId="0" borderId="0" xfId="0" applyNumberFormat="1" applyFont="1" applyProtection="1"/>
    <xf numFmtId="0" fontId="22" fillId="0" borderId="12" xfId="13" applyFont="1" applyFill="1" applyBorder="1"/>
    <xf numFmtId="0" fontId="22" fillId="0" borderId="39" xfId="13" applyFont="1" applyFill="1" applyBorder="1"/>
    <xf numFmtId="3" fontId="16" fillId="0" borderId="13" xfId="13" applyNumberFormat="1" applyFont="1" applyFill="1" applyBorder="1"/>
    <xf numFmtId="3" fontId="16" fillId="0" borderId="42" xfId="13" applyNumberFormat="1" applyFont="1" applyFill="1" applyBorder="1"/>
    <xf numFmtId="49" fontId="16" fillId="0" borderId="13" xfId="13" applyNumberFormat="1" applyFont="1" applyFill="1" applyBorder="1" applyAlignment="1">
      <alignment horizontal="right"/>
    </xf>
    <xf numFmtId="49" fontId="16" fillId="0" borderId="42" xfId="13" applyNumberFormat="1" applyFont="1" applyFill="1" applyBorder="1" applyAlignment="1">
      <alignment horizontal="right"/>
    </xf>
    <xf numFmtId="41" fontId="16" fillId="0" borderId="13" xfId="13" applyNumberFormat="1" applyFont="1" applyFill="1" applyBorder="1" applyAlignment="1">
      <alignment horizontal="right" vertical="distributed"/>
    </xf>
    <xf numFmtId="41" fontId="16" fillId="0" borderId="42" xfId="13" applyNumberFormat="1" applyFont="1" applyFill="1" applyBorder="1" applyAlignment="1">
      <alignment horizontal="right" vertical="distributed"/>
    </xf>
    <xf numFmtId="37" fontId="16" fillId="0" borderId="13" xfId="13" applyNumberFormat="1" applyFont="1" applyFill="1" applyBorder="1" applyAlignment="1">
      <alignment horizontal="right" vertical="distributed"/>
    </xf>
    <xf numFmtId="0" fontId="16" fillId="0" borderId="0" xfId="0" applyFont="1" applyAlignment="1" applyProtection="1"/>
    <xf numFmtId="0" fontId="16" fillId="0" borderId="0" xfId="0" applyFont="1" applyProtection="1"/>
    <xf numFmtId="4" fontId="16" fillId="0" borderId="0" xfId="0" applyNumberFormat="1" applyFont="1" applyAlignment="1" applyProtection="1">
      <alignment horizontal="right" vertical="distributed"/>
    </xf>
    <xf numFmtId="4" fontId="16" fillId="0" borderId="0" xfId="0" applyNumberFormat="1" applyFont="1" applyAlignment="1" applyProtection="1"/>
    <xf numFmtId="4" fontId="16" fillId="0" borderId="0" xfId="0" applyNumberFormat="1" applyFont="1" applyAlignment="1" applyProtection="1">
      <alignment horizontal="left" vertical="distributed"/>
    </xf>
    <xf numFmtId="4" fontId="16" fillId="0" borderId="0" xfId="0" applyNumberFormat="1" applyFont="1" applyAlignment="1" applyProtection="1">
      <alignment horizontal="right"/>
    </xf>
    <xf numFmtId="4" fontId="16" fillId="0" borderId="0" xfId="0" applyNumberFormat="1" applyFont="1" applyProtection="1"/>
    <xf numFmtId="4" fontId="25" fillId="0" borderId="0" xfId="0" applyNumberFormat="1" applyFont="1" applyAlignment="1" applyProtection="1">
      <alignment horizontal="left" vertical="distributed"/>
    </xf>
    <xf numFmtId="0" fontId="23" fillId="2" borderId="40" xfId="13" applyFont="1" applyFill="1" applyBorder="1" applyAlignment="1">
      <alignment horizontal="left" vertical="center"/>
    </xf>
    <xf numFmtId="3" fontId="23" fillId="2" borderId="43" xfId="13" applyNumberFormat="1" applyFont="1" applyFill="1" applyBorder="1" applyAlignment="1">
      <alignment horizontal="right" vertical="center"/>
    </xf>
    <xf numFmtId="3" fontId="23" fillId="2" borderId="16" xfId="13" applyNumberFormat="1" applyFont="1" applyFill="1" applyBorder="1" applyAlignment="1">
      <alignment horizontal="right" vertical="center"/>
    </xf>
    <xf numFmtId="3" fontId="23" fillId="2" borderId="28" xfId="13" applyNumberFormat="1" applyFont="1" applyFill="1" applyBorder="1" applyAlignment="1">
      <alignment horizontal="right" vertical="center"/>
    </xf>
    <xf numFmtId="0" fontId="17" fillId="0" borderId="0" xfId="0" applyFont="1" applyFill="1" applyBorder="1" applyProtection="1"/>
    <xf numFmtId="4" fontId="17" fillId="0" borderId="0" xfId="0" applyNumberFormat="1" applyFont="1" applyFill="1" applyBorder="1" applyAlignment="1" applyProtection="1">
      <alignment horizontal="right" vertical="distributed"/>
    </xf>
    <xf numFmtId="0" fontId="29" fillId="0" borderId="0" xfId="24" applyProtection="1"/>
    <xf numFmtId="49" fontId="29" fillId="0" borderId="1" xfId="24" applyNumberFormat="1" applyBorder="1" applyAlignment="1" applyProtection="1">
      <alignment vertical="center"/>
    </xf>
    <xf numFmtId="164" fontId="29" fillId="0" borderId="0" xfId="24" applyNumberFormat="1" applyAlignment="1" applyProtection="1">
      <alignment vertical="center"/>
    </xf>
    <xf numFmtId="49" fontId="29" fillId="0" borderId="0" xfId="24" applyNumberFormat="1" applyAlignment="1" applyProtection="1">
      <alignment vertical="center"/>
    </xf>
    <xf numFmtId="10" fontId="29" fillId="0" borderId="0" xfId="24" applyNumberFormat="1" applyAlignment="1" applyProtection="1">
      <alignment vertical="center"/>
    </xf>
    <xf numFmtId="164" fontId="31" fillId="6" borderId="0" xfId="24" applyNumberFormat="1" applyFont="1" applyFill="1" applyAlignment="1" applyProtection="1">
      <alignment horizontal="center" vertical="center" wrapText="1"/>
    </xf>
    <xf numFmtId="4" fontId="31" fillId="6" borderId="0" xfId="24" applyNumberFormat="1" applyFont="1" applyFill="1" applyAlignment="1" applyProtection="1">
      <alignment horizontal="center" vertical="center" wrapText="1"/>
    </xf>
    <xf numFmtId="10" fontId="31" fillId="6" borderId="0" xfId="24" applyNumberFormat="1" applyFont="1" applyFill="1" applyAlignment="1" applyProtection="1">
      <alignment horizontal="center" vertical="center" wrapText="1"/>
    </xf>
    <xf numFmtId="49" fontId="31" fillId="6" borderId="0" xfId="24" applyNumberFormat="1" applyFont="1" applyFill="1" applyAlignment="1" applyProtection="1">
      <alignment horizontal="center" vertical="center" wrapText="1"/>
    </xf>
    <xf numFmtId="164" fontId="29" fillId="0" borderId="1" xfId="24" applyNumberFormat="1" applyBorder="1" applyAlignment="1" applyProtection="1">
      <alignment vertical="center"/>
    </xf>
    <xf numFmtId="4" fontId="29" fillId="0" borderId="1" xfId="24" applyNumberFormat="1" applyBorder="1" applyAlignment="1" applyProtection="1">
      <alignment vertical="center"/>
    </xf>
    <xf numFmtId="164" fontId="31" fillId="4" borderId="1" xfId="24" applyNumberFormat="1" applyFont="1" applyFill="1" applyBorder="1" applyAlignment="1" applyProtection="1">
      <alignment vertical="center"/>
    </xf>
    <xf numFmtId="4" fontId="31" fillId="4" borderId="1" xfId="24" applyNumberFormat="1" applyFont="1" applyFill="1" applyBorder="1" applyAlignment="1" applyProtection="1">
      <alignment vertical="center"/>
    </xf>
    <xf numFmtId="10" fontId="31" fillId="4" borderId="1" xfId="24" applyNumberFormat="1" applyFont="1" applyFill="1" applyBorder="1" applyAlignment="1" applyProtection="1">
      <alignment vertical="center"/>
    </xf>
    <xf numFmtId="49" fontId="31" fillId="4" borderId="1" xfId="24" applyNumberFormat="1" applyFont="1" applyFill="1" applyBorder="1" applyAlignment="1" applyProtection="1">
      <alignment vertical="center" wrapText="1"/>
    </xf>
    <xf numFmtId="164" fontId="31" fillId="6" borderId="1" xfId="24" applyNumberFormat="1" applyFont="1" applyFill="1" applyBorder="1" applyAlignment="1" applyProtection="1">
      <alignment vertical="center"/>
    </xf>
    <xf numFmtId="4" fontId="31" fillId="6" borderId="1" xfId="24" applyNumberFormat="1" applyFont="1" applyFill="1" applyBorder="1" applyAlignment="1" applyProtection="1">
      <alignment vertical="center"/>
    </xf>
    <xf numFmtId="10" fontId="31" fillId="6" borderId="1" xfId="24" applyNumberFormat="1" applyFont="1" applyFill="1" applyBorder="1" applyAlignment="1" applyProtection="1">
      <alignment vertical="center"/>
    </xf>
    <xf numFmtId="49" fontId="31" fillId="6" borderId="1" xfId="24" applyNumberFormat="1" applyFont="1" applyFill="1" applyBorder="1" applyAlignment="1" applyProtection="1">
      <alignment vertical="center" wrapText="1"/>
    </xf>
    <xf numFmtId="4" fontId="29" fillId="0" borderId="0" xfId="24" applyNumberFormat="1" applyProtection="1"/>
    <xf numFmtId="4" fontId="29" fillId="0" borderId="0" xfId="24" applyNumberFormat="1" applyAlignment="1" applyProtection="1">
      <alignment vertical="center"/>
    </xf>
    <xf numFmtId="0" fontId="11" fillId="0" borderId="0" xfId="35" applyFont="1"/>
    <xf numFmtId="0" fontId="23" fillId="3" borderId="8" xfId="35" applyFont="1" applyFill="1" applyBorder="1" applyAlignment="1">
      <alignment horizontal="center"/>
    </xf>
    <xf numFmtId="0" fontId="23" fillId="3" borderId="2" xfId="35" applyFont="1" applyFill="1" applyBorder="1" applyAlignment="1">
      <alignment horizontal="center"/>
    </xf>
    <xf numFmtId="0" fontId="11" fillId="0" borderId="30" xfId="35" applyFont="1" applyBorder="1"/>
    <xf numFmtId="43" fontId="22" fillId="0" borderId="14" xfId="35" applyNumberFormat="1" applyFont="1" applyFill="1" applyBorder="1" applyAlignment="1">
      <alignment horizontal="right" vertical="distributed"/>
    </xf>
    <xf numFmtId="43" fontId="23" fillId="4" borderId="47" xfId="35" applyNumberFormat="1" applyFont="1" applyFill="1" applyBorder="1" applyAlignment="1">
      <alignment horizontal="right" vertical="distributed"/>
    </xf>
    <xf numFmtId="43" fontId="22" fillId="0" borderId="11" xfId="35" applyNumberFormat="1" applyFont="1" applyFill="1" applyBorder="1" applyAlignment="1">
      <alignment horizontal="right" vertical="distributed"/>
    </xf>
    <xf numFmtId="43" fontId="23" fillId="3" borderId="47" xfId="35" applyNumberFormat="1" applyFont="1" applyFill="1" applyBorder="1" applyAlignment="1">
      <alignment horizontal="right" vertical="distributed"/>
    </xf>
    <xf numFmtId="0" fontId="23" fillId="3" borderId="0" xfId="35" applyFont="1" applyFill="1" applyBorder="1" applyAlignment="1">
      <alignment horizontal="left"/>
    </xf>
    <xf numFmtId="43" fontId="11" fillId="0" borderId="0" xfId="35" applyNumberFormat="1" applyFont="1"/>
    <xf numFmtId="43" fontId="23" fillId="3" borderId="8" xfId="35" applyNumberFormat="1" applyFont="1" applyFill="1" applyBorder="1" applyAlignment="1">
      <alignment horizontal="right" vertical="distributed"/>
    </xf>
    <xf numFmtId="0" fontId="11" fillId="0" borderId="0" xfId="35" applyFont="1" applyBorder="1"/>
    <xf numFmtId="0" fontId="11" fillId="0" borderId="0" xfId="35" applyFont="1" applyAlignment="1">
      <alignment vertical="center"/>
    </xf>
    <xf numFmtId="0" fontId="11" fillId="0" borderId="0" xfId="35" applyFont="1" applyBorder="1" applyAlignment="1">
      <alignment horizontal="center" vertical="center" wrapText="1"/>
    </xf>
    <xf numFmtId="0" fontId="11" fillId="0" borderId="0" xfId="35" applyFont="1" applyBorder="1" applyAlignment="1">
      <alignment horizontal="center" wrapText="1"/>
    </xf>
    <xf numFmtId="4" fontId="11" fillId="0" borderId="0" xfId="35" applyNumberFormat="1" applyFont="1" applyBorder="1"/>
    <xf numFmtId="43" fontId="14" fillId="0" borderId="0" xfId="9" applyNumberFormat="1"/>
    <xf numFmtId="0" fontId="17" fillId="3" borderId="8" xfId="0" applyFont="1" applyFill="1" applyBorder="1" applyAlignment="1" applyProtection="1">
      <alignment horizontal="center" wrapText="1"/>
    </xf>
    <xf numFmtId="3" fontId="14" fillId="0" borderId="0" xfId="13" applyNumberFormat="1" applyAlignment="1">
      <alignment horizontal="right" vertical="center"/>
    </xf>
    <xf numFmtId="3" fontId="23" fillId="3" borderId="3" xfId="13" applyNumberFormat="1" applyFont="1" applyFill="1" applyBorder="1" applyAlignment="1">
      <alignment horizontal="center" vertical="center" wrapText="1"/>
    </xf>
    <xf numFmtId="0" fontId="23" fillId="3" borderId="3" xfId="13" applyFont="1" applyFill="1" applyBorder="1" applyAlignment="1">
      <alignment horizontal="center" vertical="center" wrapText="1"/>
    </xf>
    <xf numFmtId="49" fontId="23" fillId="4" borderId="9" xfId="9" applyNumberFormat="1" applyFont="1" applyFill="1" applyBorder="1" applyAlignment="1">
      <alignment horizontal="left" vertical="distributed" wrapText="1"/>
    </xf>
    <xf numFmtId="49" fontId="23" fillId="4" borderId="12" xfId="9" applyNumberFormat="1" applyFont="1" applyFill="1" applyBorder="1" applyAlignment="1">
      <alignment horizontal="left" vertical="distributed" wrapText="1"/>
    </xf>
    <xf numFmtId="10" fontId="29" fillId="0" borderId="1" xfId="24" applyNumberFormat="1" applyBorder="1" applyAlignment="1" applyProtection="1">
      <alignment vertical="center" wrapText="1"/>
    </xf>
    <xf numFmtId="49" fontId="31" fillId="4" borderId="1" xfId="24" applyNumberFormat="1" applyFont="1" applyFill="1" applyBorder="1" applyAlignment="1" applyProtection="1">
      <alignment vertical="center"/>
    </xf>
    <xf numFmtId="49" fontId="31" fillId="6" borderId="1" xfId="24" applyNumberFormat="1" applyFont="1" applyFill="1" applyBorder="1" applyAlignment="1" applyProtection="1">
      <alignment vertical="center"/>
    </xf>
    <xf numFmtId="10" fontId="31" fillId="6" borderId="1" xfId="24" applyNumberFormat="1" applyFont="1" applyFill="1" applyBorder="1" applyAlignment="1" applyProtection="1">
      <alignment vertical="center" wrapText="1"/>
    </xf>
    <xf numFmtId="164" fontId="31" fillId="0" borderId="0" xfId="24" applyNumberFormat="1" applyFont="1" applyFill="1" applyBorder="1" applyAlignment="1" applyProtection="1">
      <alignment vertical="center"/>
    </xf>
    <xf numFmtId="49" fontId="31" fillId="0" borderId="0" xfId="24" applyNumberFormat="1" applyFont="1" applyFill="1" applyBorder="1" applyAlignment="1" applyProtection="1">
      <alignment vertical="center"/>
    </xf>
    <xf numFmtId="4" fontId="31" fillId="0" borderId="0" xfId="24" applyNumberFormat="1" applyFont="1" applyFill="1" applyBorder="1" applyAlignment="1" applyProtection="1">
      <alignment vertical="center"/>
    </xf>
    <xf numFmtId="43" fontId="23" fillId="0" borderId="17" xfId="35" applyNumberFormat="1" applyFont="1" applyFill="1" applyBorder="1" applyAlignment="1">
      <alignment horizontal="right" vertical="distributed"/>
    </xf>
    <xf numFmtId="0" fontId="14" fillId="0" borderId="0" xfId="13" applyFill="1"/>
    <xf numFmtId="43" fontId="22" fillId="0" borderId="17" xfId="35" applyNumberFormat="1" applyFont="1" applyFill="1" applyBorder="1" applyAlignment="1">
      <alignment horizontal="right" vertical="distributed"/>
    </xf>
    <xf numFmtId="49" fontId="29" fillId="0" borderId="1" xfId="24" applyNumberFormat="1" applyFont="1" applyBorder="1" applyAlignment="1" applyProtection="1">
      <alignment vertical="center"/>
    </xf>
    <xf numFmtId="49" fontId="29" fillId="0" borderId="1" xfId="24" applyNumberFormat="1" applyFont="1" applyBorder="1" applyAlignment="1" applyProtection="1">
      <alignment vertical="center" wrapText="1"/>
    </xf>
    <xf numFmtId="0" fontId="23" fillId="3" borderId="2" xfId="9" applyFont="1" applyFill="1" applyBorder="1" applyAlignment="1">
      <alignment horizontal="center" vertical="center" wrapText="1"/>
    </xf>
    <xf numFmtId="43" fontId="23" fillId="4" borderId="50" xfId="35" applyNumberFormat="1" applyFont="1" applyFill="1" applyBorder="1" applyAlignment="1">
      <alignment horizontal="right" vertical="distributed"/>
    </xf>
    <xf numFmtId="0" fontId="23" fillId="3" borderId="51" xfId="35" applyFont="1" applyFill="1" applyBorder="1" applyAlignment="1">
      <alignment horizontal="left"/>
    </xf>
    <xf numFmtId="0" fontId="23" fillId="4" borderId="51" xfId="35" applyFont="1" applyFill="1" applyBorder="1" applyAlignment="1">
      <alignment horizontal="left"/>
    </xf>
    <xf numFmtId="43" fontId="23" fillId="4" borderId="8" xfId="35" applyNumberFormat="1" applyFont="1" applyFill="1" applyBorder="1" applyAlignment="1">
      <alignment horizontal="right" vertical="distributed"/>
    </xf>
    <xf numFmtId="49" fontId="22" fillId="0" borderId="10" xfId="35" applyNumberFormat="1" applyFont="1" applyFill="1" applyBorder="1" applyAlignment="1">
      <alignment horizontal="center"/>
    </xf>
    <xf numFmtId="49" fontId="22" fillId="0" borderId="13" xfId="35" applyNumberFormat="1" applyFont="1" applyFill="1" applyBorder="1" applyAlignment="1">
      <alignment horizontal="center"/>
    </xf>
    <xf numFmtId="49" fontId="22" fillId="0" borderId="44" xfId="35" applyNumberFormat="1" applyFont="1" applyFill="1" applyBorder="1" applyAlignment="1">
      <alignment horizontal="center"/>
    </xf>
    <xf numFmtId="49" fontId="22" fillId="0" borderId="46" xfId="35" applyNumberFormat="1" applyFont="1" applyFill="1" applyBorder="1" applyAlignment="1">
      <alignment horizontal="center" vertical="distributed"/>
    </xf>
    <xf numFmtId="49" fontId="22" fillId="0" borderId="13" xfId="35" applyNumberFormat="1" applyFont="1" applyFill="1" applyBorder="1" applyAlignment="1">
      <alignment horizontal="center" vertical="distributed"/>
    </xf>
    <xf numFmtId="49" fontId="22" fillId="0" borderId="19" xfId="35" applyNumberFormat="1" applyFont="1" applyFill="1" applyBorder="1" applyAlignment="1">
      <alignment horizontal="center" vertical="distributed"/>
    </xf>
    <xf numFmtId="49" fontId="22" fillId="0" borderId="19" xfId="35" applyNumberFormat="1" applyFont="1" applyFill="1" applyBorder="1" applyAlignment="1">
      <alignment horizontal="center"/>
    </xf>
    <xf numFmtId="4" fontId="17" fillId="4" borderId="44" xfId="0" applyNumberFormat="1" applyFont="1" applyFill="1" applyBorder="1" applyAlignment="1" applyProtection="1">
      <alignment horizontal="right" vertical="distributed"/>
    </xf>
    <xf numFmtId="4" fontId="17" fillId="4" borderId="52" xfId="0" applyNumberFormat="1" applyFont="1" applyFill="1" applyBorder="1" applyAlignment="1" applyProtection="1">
      <alignment horizontal="right" vertical="distributed"/>
    </xf>
    <xf numFmtId="0" fontId="23" fillId="3" borderId="48" xfId="9" applyFont="1" applyFill="1" applyBorder="1" applyAlignment="1">
      <alignment horizontal="center" vertical="center" wrapText="1"/>
    </xf>
    <xf numFmtId="0" fontId="23" fillId="3" borderId="48" xfId="9" applyFont="1" applyFill="1" applyBorder="1" applyAlignment="1">
      <alignment horizontal="center" vertical="center"/>
    </xf>
    <xf numFmtId="167" fontId="22" fillId="3" borderId="16" xfId="9" applyNumberFormat="1" applyFont="1" applyFill="1" applyBorder="1"/>
    <xf numFmtId="167" fontId="22" fillId="3" borderId="17" xfId="9" applyNumberFormat="1" applyFont="1" applyFill="1" applyBorder="1" applyAlignment="1">
      <alignment horizontal="center" vertical="center"/>
    </xf>
    <xf numFmtId="0" fontId="23" fillId="3" borderId="3" xfId="9" applyFont="1" applyFill="1" applyBorder="1" applyAlignment="1">
      <alignment horizontal="center" vertical="center" wrapText="1"/>
    </xf>
    <xf numFmtId="164" fontId="29" fillId="0" borderId="1" xfId="24" applyNumberFormat="1" applyFont="1" applyBorder="1" applyAlignment="1" applyProtection="1">
      <alignment vertical="center"/>
    </xf>
    <xf numFmtId="4" fontId="29" fillId="0" borderId="1" xfId="24" applyNumberFormat="1" applyFont="1" applyBorder="1" applyAlignment="1" applyProtection="1">
      <alignment vertical="center"/>
    </xf>
    <xf numFmtId="10" fontId="29" fillId="0" borderId="1" xfId="24" applyNumberFormat="1" applyFont="1" applyBorder="1" applyAlignment="1" applyProtection="1">
      <alignment vertical="center"/>
    </xf>
    <xf numFmtId="164" fontId="31" fillId="3" borderId="1" xfId="24" applyNumberFormat="1" applyFont="1" applyFill="1" applyBorder="1" applyAlignment="1" applyProtection="1">
      <alignment vertical="center"/>
    </xf>
    <xf numFmtId="4" fontId="31" fillId="3" borderId="1" xfId="24" applyNumberFormat="1" applyFont="1" applyFill="1" applyBorder="1" applyAlignment="1" applyProtection="1">
      <alignment vertical="center"/>
    </xf>
    <xf numFmtId="10" fontId="31" fillId="3" borderId="1" xfId="24" applyNumberFormat="1" applyFont="1" applyFill="1" applyBorder="1" applyAlignment="1" applyProtection="1">
      <alignment vertical="center"/>
    </xf>
    <xf numFmtId="49" fontId="31" fillId="3" borderId="1" xfId="24" applyNumberFormat="1" applyFont="1" applyFill="1" applyBorder="1" applyAlignment="1" applyProtection="1">
      <alignment vertical="center" wrapText="1"/>
    </xf>
    <xf numFmtId="0" fontId="23" fillId="3" borderId="53" xfId="9" applyFont="1" applyFill="1" applyBorder="1" applyAlignment="1">
      <alignment horizontal="center" vertical="center" wrapText="1"/>
    </xf>
    <xf numFmtId="0" fontId="23" fillId="3" borderId="3" xfId="9" applyFont="1" applyFill="1" applyBorder="1" applyAlignment="1">
      <alignment horizontal="center" vertical="center"/>
    </xf>
    <xf numFmtId="10" fontId="31" fillId="0" borderId="0" xfId="24" applyNumberFormat="1" applyFont="1" applyFill="1" applyBorder="1" applyAlignment="1" applyProtection="1">
      <alignment vertical="center" wrapText="1"/>
    </xf>
    <xf numFmtId="49" fontId="29" fillId="0" borderId="1" xfId="24" applyNumberFormat="1" applyFont="1" applyFill="1" applyBorder="1" applyAlignment="1" applyProtection="1">
      <alignment vertical="center" wrapText="1"/>
    </xf>
    <xf numFmtId="3" fontId="16" fillId="0" borderId="22" xfId="13" applyNumberFormat="1" applyFont="1" applyFill="1" applyBorder="1"/>
    <xf numFmtId="3" fontId="16" fillId="0" borderId="34" xfId="13" applyNumberFormat="1" applyFont="1" applyFill="1" applyBorder="1"/>
    <xf numFmtId="0" fontId="16" fillId="0" borderId="0" xfId="0" applyFont="1" applyAlignment="1" applyProtection="1">
      <alignment horizontal="left" wrapText="1"/>
    </xf>
    <xf numFmtId="49" fontId="31" fillId="6" borderId="0" xfId="24" applyNumberFormat="1" applyFont="1" applyFill="1" applyAlignment="1" applyProtection="1">
      <alignment horizontal="left" vertical="center" wrapText="1"/>
    </xf>
    <xf numFmtId="10" fontId="31" fillId="0" borderId="0" xfId="24" applyNumberFormat="1" applyFont="1" applyFill="1" applyBorder="1" applyAlignment="1" applyProtection="1">
      <alignment vertical="center"/>
    </xf>
    <xf numFmtId="4" fontId="29" fillId="0" borderId="1" xfId="24" applyNumberFormat="1" applyFont="1" applyFill="1" applyBorder="1" applyAlignment="1" applyProtection="1">
      <alignment vertical="center"/>
    </xf>
    <xf numFmtId="10" fontId="29" fillId="0" borderId="1" xfId="24" applyNumberFormat="1" applyFont="1" applyFill="1" applyBorder="1" applyAlignment="1" applyProtection="1">
      <alignment vertical="center"/>
    </xf>
    <xf numFmtId="0" fontId="5" fillId="0" borderId="0" xfId="57"/>
    <xf numFmtId="0" fontId="23" fillId="0" borderId="54" xfId="39" applyFont="1" applyFill="1" applyBorder="1" applyAlignment="1">
      <alignment horizontal="center" vertical="center" wrapText="1"/>
    </xf>
    <xf numFmtId="0" fontId="23" fillId="0" borderId="8" xfId="39" applyFont="1" applyBorder="1" applyAlignment="1">
      <alignment horizontal="center" vertical="center" wrapText="1"/>
    </xf>
    <xf numFmtId="0" fontId="23" fillId="0" borderId="34" xfId="39" applyFont="1" applyBorder="1" applyAlignment="1">
      <alignment horizontal="center" vertical="center" wrapText="1"/>
    </xf>
    <xf numFmtId="0" fontId="15" fillId="0" borderId="3" xfId="39" applyBorder="1"/>
    <xf numFmtId="0" fontId="15" fillId="0" borderId="8" xfId="39" applyBorder="1"/>
    <xf numFmtId="0" fontId="15" fillId="0" borderId="0" xfId="39"/>
    <xf numFmtId="0" fontId="16" fillId="0" borderId="12" xfId="39" applyFont="1" applyBorder="1"/>
    <xf numFmtId="0" fontId="16" fillId="0" borderId="13" xfId="39" applyFont="1" applyBorder="1"/>
    <xf numFmtId="3" fontId="16" fillId="4" borderId="10" xfId="39" applyNumberFormat="1" applyFont="1" applyFill="1" applyBorder="1" applyAlignment="1"/>
    <xf numFmtId="3" fontId="16" fillId="5" borderId="10" xfId="39" applyNumberFormat="1" applyFont="1" applyFill="1" applyBorder="1" applyAlignment="1">
      <alignment horizontal="right"/>
    </xf>
    <xf numFmtId="3" fontId="16" fillId="0" borderId="11" xfId="39" applyNumberFormat="1" applyFont="1" applyBorder="1" applyAlignment="1"/>
    <xf numFmtId="0" fontId="15" fillId="0" borderId="5" xfId="39" applyBorder="1"/>
    <xf numFmtId="3" fontId="16" fillId="4" borderId="19" xfId="39" applyNumberFormat="1" applyFont="1" applyFill="1" applyBorder="1" applyAlignment="1"/>
    <xf numFmtId="3" fontId="16" fillId="5" borderId="19" xfId="39" applyNumberFormat="1" applyFont="1" applyFill="1" applyBorder="1" applyAlignment="1">
      <alignment horizontal="right"/>
    </xf>
    <xf numFmtId="3" fontId="16" fillId="4" borderId="13" xfId="39" applyNumberFormat="1" applyFont="1" applyFill="1" applyBorder="1" applyAlignment="1"/>
    <xf numFmtId="3" fontId="16" fillId="5" borderId="13" xfId="39" applyNumberFormat="1" applyFont="1" applyFill="1" applyBorder="1" applyAlignment="1"/>
    <xf numFmtId="3" fontId="16" fillId="0" borderId="14" xfId="39" applyNumberFormat="1" applyFont="1" applyBorder="1" applyAlignment="1"/>
    <xf numFmtId="0" fontId="22" fillId="0" borderId="13" xfId="39" applyFont="1" applyBorder="1"/>
    <xf numFmtId="0" fontId="16" fillId="0" borderId="30" xfId="39" applyFont="1" applyBorder="1"/>
    <xf numFmtId="3" fontId="16" fillId="4" borderId="42" xfId="39" applyNumberFormat="1" applyFont="1" applyFill="1" applyBorder="1" applyAlignment="1"/>
    <xf numFmtId="3" fontId="16" fillId="5" borderId="42" xfId="39" applyNumberFormat="1" applyFont="1" applyFill="1" applyBorder="1" applyAlignment="1"/>
    <xf numFmtId="3" fontId="16" fillId="0" borderId="55" xfId="39" applyNumberFormat="1" applyFont="1" applyBorder="1" applyAlignment="1"/>
    <xf numFmtId="0" fontId="15" fillId="0" borderId="0" xfId="39" applyBorder="1"/>
    <xf numFmtId="3" fontId="15" fillId="0" borderId="0" xfId="39" applyNumberFormat="1" applyBorder="1"/>
    <xf numFmtId="3" fontId="17" fillId="2" borderId="8" xfId="39" applyNumberFormat="1" applyFont="1" applyFill="1" applyBorder="1" applyAlignment="1">
      <alignment horizontal="right" vertical="distributed"/>
    </xf>
    <xf numFmtId="0" fontId="16" fillId="0" borderId="0" xfId="39" applyFont="1"/>
    <xf numFmtId="3" fontId="23" fillId="0" borderId="0" xfId="39" applyNumberFormat="1" applyFont="1" applyBorder="1" applyAlignment="1">
      <alignment horizontal="right" vertical="distributed"/>
    </xf>
    <xf numFmtId="3" fontId="16" fillId="0" borderId="0" xfId="39" applyNumberFormat="1" applyFont="1" applyBorder="1" applyAlignment="1">
      <alignment horizontal="right" vertical="distributed"/>
    </xf>
    <xf numFmtId="0" fontId="16" fillId="0" borderId="0" xfId="39" applyFont="1" applyBorder="1"/>
    <xf numFmtId="43" fontId="16" fillId="0" borderId="0" xfId="39" applyNumberFormat="1" applyFont="1" applyBorder="1" applyAlignment="1">
      <alignment horizontal="right"/>
    </xf>
    <xf numFmtId="0" fontId="22" fillId="0" borderId="0" xfId="57" applyFont="1"/>
    <xf numFmtId="0" fontId="16" fillId="0" borderId="18" xfId="39" applyFont="1" applyBorder="1"/>
    <xf numFmtId="0" fontId="16" fillId="0" borderId="19" xfId="39" applyFont="1" applyBorder="1"/>
    <xf numFmtId="0" fontId="23" fillId="0" borderId="8" xfId="39" applyFont="1" applyBorder="1" applyAlignment="1">
      <alignment horizontal="center" vertical="center"/>
    </xf>
    <xf numFmtId="3" fontId="17" fillId="3" borderId="8" xfId="39" applyNumberFormat="1" applyFont="1" applyFill="1" applyBorder="1" applyAlignment="1">
      <alignment horizontal="right" vertical="distributed"/>
    </xf>
    <xf numFmtId="3" fontId="16" fillId="0" borderId="8" xfId="39" applyNumberFormat="1" applyFont="1" applyBorder="1" applyAlignment="1">
      <alignment horizontal="right" vertical="distributed"/>
    </xf>
    <xf numFmtId="3" fontId="16" fillId="4" borderId="8" xfId="39" applyNumberFormat="1" applyFont="1" applyFill="1" applyBorder="1" applyAlignment="1">
      <alignment horizontal="right" vertical="distributed"/>
    </xf>
    <xf numFmtId="3" fontId="16" fillId="5" borderId="8" xfId="39" applyNumberFormat="1" applyFont="1" applyFill="1" applyBorder="1" applyAlignment="1">
      <alignment horizontal="right" vertical="distributed"/>
    </xf>
    <xf numFmtId="0" fontId="16" fillId="0" borderId="16" xfId="39" applyFont="1" applyBorder="1"/>
    <xf numFmtId="0" fontId="31" fillId="0" borderId="0" xfId="24" applyFont="1" applyAlignment="1" applyProtection="1">
      <alignment horizontal="left" vertical="center" wrapText="1" indent="8"/>
    </xf>
    <xf numFmtId="0" fontId="45" fillId="0" borderId="0" xfId="58" applyProtection="1"/>
    <xf numFmtId="164" fontId="46" fillId="6" borderId="0" xfId="58" applyNumberFormat="1" applyFont="1" applyFill="1" applyAlignment="1" applyProtection="1">
      <alignment horizontal="center" vertical="center" wrapText="1"/>
    </xf>
    <xf numFmtId="49" fontId="46" fillId="6" borderId="0" xfId="58" applyNumberFormat="1" applyFont="1" applyFill="1" applyAlignment="1" applyProtection="1">
      <alignment horizontal="center" vertical="center" wrapText="1"/>
    </xf>
    <xf numFmtId="4" fontId="46" fillId="6" borderId="0" xfId="58" applyNumberFormat="1" applyFont="1" applyFill="1" applyAlignment="1" applyProtection="1">
      <alignment horizontal="center" vertical="center" wrapText="1"/>
    </xf>
    <xf numFmtId="10" fontId="46" fillId="6" borderId="0" xfId="58" applyNumberFormat="1" applyFont="1" applyFill="1" applyAlignment="1" applyProtection="1">
      <alignment horizontal="center" vertical="center" wrapText="1"/>
    </xf>
    <xf numFmtId="164" fontId="45" fillId="0" borderId="1" xfId="58" applyNumberFormat="1" applyBorder="1" applyAlignment="1" applyProtection="1">
      <alignment vertical="center"/>
    </xf>
    <xf numFmtId="49" fontId="45" fillId="0" borderId="1" xfId="58" applyNumberFormat="1" applyBorder="1" applyAlignment="1" applyProtection="1">
      <alignment vertical="center"/>
    </xf>
    <xf numFmtId="4" fontId="45" fillId="0" borderId="1" xfId="58" applyNumberFormat="1" applyBorder="1" applyAlignment="1" applyProtection="1">
      <alignment vertical="center"/>
    </xf>
    <xf numFmtId="10" fontId="45" fillId="0" borderId="1" xfId="58" applyNumberFormat="1" applyBorder="1" applyAlignment="1" applyProtection="1">
      <alignment vertical="center"/>
    </xf>
    <xf numFmtId="10" fontId="45" fillId="0" borderId="1" xfId="58" applyNumberFormat="1" applyBorder="1" applyAlignment="1" applyProtection="1">
      <alignment vertical="center" wrapText="1"/>
    </xf>
    <xf numFmtId="164" fontId="46" fillId="4" borderId="1" xfId="58" applyNumberFormat="1" applyFont="1" applyFill="1" applyBorder="1" applyAlignment="1" applyProtection="1">
      <alignment vertical="center"/>
    </xf>
    <xf numFmtId="49" fontId="46" fillId="4" borderId="1" xfId="58" applyNumberFormat="1" applyFont="1" applyFill="1" applyBorder="1" applyAlignment="1" applyProtection="1">
      <alignment vertical="center"/>
    </xf>
    <xf numFmtId="4" fontId="46" fillId="4" borderId="1" xfId="58" applyNumberFormat="1" applyFont="1" applyFill="1" applyBorder="1" applyAlignment="1" applyProtection="1">
      <alignment vertical="center"/>
    </xf>
    <xf numFmtId="10" fontId="46" fillId="4" borderId="1" xfId="58" applyNumberFormat="1" applyFont="1" applyFill="1" applyBorder="1" applyAlignment="1" applyProtection="1">
      <alignment vertical="center"/>
    </xf>
    <xf numFmtId="10" fontId="46" fillId="4" borderId="1" xfId="58" applyNumberFormat="1" applyFont="1" applyFill="1" applyBorder="1" applyAlignment="1" applyProtection="1">
      <alignment vertical="center" wrapText="1"/>
    </xf>
    <xf numFmtId="164" fontId="46" fillId="6" borderId="1" xfId="58" applyNumberFormat="1" applyFont="1" applyFill="1" applyBorder="1" applyAlignment="1" applyProtection="1">
      <alignment vertical="center"/>
    </xf>
    <xf numFmtId="49" fontId="46" fillId="6" borderId="1" xfId="58" applyNumberFormat="1" applyFont="1" applyFill="1" applyBorder="1" applyAlignment="1" applyProtection="1">
      <alignment vertical="center"/>
    </xf>
    <xf numFmtId="4" fontId="46" fillId="6" borderId="1" xfId="58" applyNumberFormat="1" applyFont="1" applyFill="1" applyBorder="1" applyAlignment="1" applyProtection="1">
      <alignment vertical="center"/>
    </xf>
    <xf numFmtId="10" fontId="46" fillId="6" borderId="1" xfId="58" applyNumberFormat="1" applyFont="1" applyFill="1" applyBorder="1" applyAlignment="1" applyProtection="1">
      <alignment vertical="center"/>
    </xf>
    <xf numFmtId="10" fontId="46" fillId="6" borderId="1" xfId="58" applyNumberFormat="1" applyFont="1" applyFill="1" applyBorder="1" applyAlignment="1" applyProtection="1">
      <alignment vertical="center" wrapText="1"/>
    </xf>
    <xf numFmtId="164" fontId="45" fillId="0" borderId="0" xfId="58" applyNumberFormat="1" applyAlignment="1" applyProtection="1">
      <alignment vertical="center"/>
    </xf>
    <xf numFmtId="49" fontId="45" fillId="0" borderId="0" xfId="58" applyNumberFormat="1" applyAlignment="1" applyProtection="1">
      <alignment vertical="center"/>
    </xf>
    <xf numFmtId="4" fontId="45" fillId="0" borderId="0" xfId="58" applyNumberFormat="1" applyAlignment="1" applyProtection="1">
      <alignment vertical="center"/>
    </xf>
    <xf numFmtId="10" fontId="45" fillId="0" borderId="0" xfId="58" applyNumberFormat="1" applyAlignment="1" applyProtection="1">
      <alignment vertical="center"/>
    </xf>
    <xf numFmtId="4" fontId="45" fillId="0" borderId="0" xfId="58" applyNumberFormat="1" applyProtection="1"/>
    <xf numFmtId="164" fontId="46" fillId="0" borderId="0" xfId="58" applyNumberFormat="1" applyFont="1" applyFill="1" applyBorder="1" applyAlignment="1" applyProtection="1">
      <alignment vertical="center"/>
    </xf>
    <xf numFmtId="49" fontId="46" fillId="0" borderId="0" xfId="58" applyNumberFormat="1" applyFont="1" applyFill="1" applyBorder="1" applyAlignment="1" applyProtection="1">
      <alignment vertical="center"/>
    </xf>
    <xf numFmtId="4" fontId="46" fillId="0" borderId="0" xfId="58" applyNumberFormat="1" applyFont="1" applyFill="1" applyBorder="1" applyAlignment="1" applyProtection="1">
      <alignment vertical="center"/>
    </xf>
    <xf numFmtId="10" fontId="46" fillId="0" borderId="0" xfId="58" applyNumberFormat="1" applyFont="1" applyFill="1" applyBorder="1" applyAlignment="1" applyProtection="1">
      <alignment vertical="center" wrapText="1"/>
    </xf>
    <xf numFmtId="0" fontId="45" fillId="0" borderId="0" xfId="58" applyFill="1" applyProtection="1"/>
    <xf numFmtId="4" fontId="29" fillId="0" borderId="1" xfId="24" applyNumberFormat="1" applyBorder="1" applyAlignment="1" applyProtection="1">
      <alignment vertical="center" wrapText="1"/>
    </xf>
    <xf numFmtId="4" fontId="31" fillId="6" borderId="1" xfId="24" applyNumberFormat="1" applyFont="1" applyFill="1" applyBorder="1" applyAlignment="1" applyProtection="1">
      <alignment vertical="center" wrapText="1"/>
    </xf>
    <xf numFmtId="10" fontId="29" fillId="0" borderId="1" xfId="24" applyNumberFormat="1" applyBorder="1" applyAlignment="1" applyProtection="1">
      <alignment vertical="center"/>
    </xf>
    <xf numFmtId="164" fontId="31" fillId="6" borderId="1" xfId="0" applyNumberFormat="1" applyFont="1" applyFill="1" applyBorder="1" applyAlignment="1" applyProtection="1">
      <alignment vertical="center"/>
    </xf>
    <xf numFmtId="49" fontId="31" fillId="6" borderId="1" xfId="0" applyNumberFormat="1" applyFont="1" applyFill="1" applyBorder="1" applyAlignment="1" applyProtection="1">
      <alignment vertical="center"/>
    </xf>
    <xf numFmtId="4" fontId="31" fillId="6" borderId="1" xfId="0" applyNumberFormat="1" applyFont="1" applyFill="1" applyBorder="1" applyAlignment="1" applyProtection="1">
      <alignment vertical="center"/>
    </xf>
    <xf numFmtId="10" fontId="31" fillId="6" borderId="1" xfId="0" applyNumberFormat="1" applyFont="1" applyFill="1" applyBorder="1" applyAlignment="1" applyProtection="1">
      <alignment vertical="center" wrapText="1"/>
    </xf>
    <xf numFmtId="164" fontId="31" fillId="6" borderId="0" xfId="0" applyNumberFormat="1" applyFont="1" applyFill="1" applyAlignment="1" applyProtection="1">
      <alignment horizontal="center" vertical="center" wrapText="1"/>
    </xf>
    <xf numFmtId="49" fontId="31" fillId="6" borderId="0" xfId="0" applyNumberFormat="1" applyFont="1" applyFill="1" applyAlignment="1" applyProtection="1">
      <alignment horizontal="center" vertical="center" wrapText="1"/>
    </xf>
    <xf numFmtId="4" fontId="31" fillId="6" borderId="0" xfId="0" applyNumberFormat="1" applyFont="1" applyFill="1" applyAlignment="1" applyProtection="1">
      <alignment horizontal="center" vertical="center" wrapText="1"/>
    </xf>
    <xf numFmtId="10" fontId="31" fillId="6" borderId="0" xfId="0" applyNumberFormat="1" applyFont="1" applyFill="1" applyAlignment="1" applyProtection="1">
      <alignment horizontal="center" vertical="center" wrapText="1"/>
    </xf>
    <xf numFmtId="10" fontId="31" fillId="6" borderId="1" xfId="0" applyNumberFormat="1" applyFont="1" applyFill="1" applyBorder="1" applyAlignment="1" applyProtection="1">
      <alignment vertical="center"/>
    </xf>
    <xf numFmtId="164" fontId="16" fillId="0" borderId="1" xfId="0" applyNumberFormat="1" applyFont="1" applyBorder="1" applyAlignment="1" applyProtection="1">
      <alignment vertical="center"/>
    </xf>
    <xf numFmtId="49" fontId="16" fillId="0" borderId="1" xfId="0" applyNumberFormat="1" applyFont="1" applyBorder="1" applyAlignment="1" applyProtection="1">
      <alignment vertical="center"/>
    </xf>
    <xf numFmtId="4" fontId="16" fillId="0" borderId="1" xfId="0" applyNumberFormat="1" applyFont="1" applyBorder="1" applyAlignment="1" applyProtection="1">
      <alignment vertical="center"/>
    </xf>
    <xf numFmtId="10" fontId="16" fillId="0" borderId="1" xfId="0" applyNumberFormat="1" applyFont="1" applyBorder="1" applyAlignment="1" applyProtection="1">
      <alignment vertical="center"/>
    </xf>
    <xf numFmtId="10" fontId="16" fillId="0" borderId="1" xfId="0" applyNumberFormat="1" applyFont="1" applyBorder="1" applyAlignment="1" applyProtection="1">
      <alignment vertical="center" wrapText="1"/>
    </xf>
    <xf numFmtId="49" fontId="31" fillId="6" borderId="0" xfId="24" applyNumberFormat="1" applyFont="1" applyFill="1" applyBorder="1" applyAlignment="1" applyProtection="1">
      <alignment vertical="center"/>
    </xf>
    <xf numFmtId="164" fontId="31" fillId="6" borderId="0" xfId="58" applyNumberFormat="1" applyFont="1" applyFill="1" applyAlignment="1" applyProtection="1">
      <alignment horizontal="center" vertical="center" wrapText="1"/>
    </xf>
    <xf numFmtId="4" fontId="31" fillId="6" borderId="0" xfId="58" applyNumberFormat="1" applyFont="1" applyFill="1" applyAlignment="1" applyProtection="1">
      <alignment horizontal="center" vertical="center" wrapText="1"/>
    </xf>
    <xf numFmtId="10" fontId="31" fillId="6" borderId="0" xfId="58" applyNumberFormat="1" applyFont="1" applyFill="1" applyAlignment="1" applyProtection="1">
      <alignment horizontal="center" vertical="center" wrapText="1"/>
    </xf>
    <xf numFmtId="49" fontId="31" fillId="6" borderId="0" xfId="58" applyNumberFormat="1" applyFont="1" applyFill="1" applyAlignment="1" applyProtection="1">
      <alignment horizontal="center" vertical="center" wrapText="1"/>
    </xf>
    <xf numFmtId="49" fontId="45" fillId="0" borderId="1" xfId="58" applyNumberFormat="1" applyBorder="1" applyAlignment="1" applyProtection="1">
      <alignment vertical="center" wrapText="1"/>
    </xf>
    <xf numFmtId="49" fontId="29" fillId="0" borderId="1" xfId="58" applyNumberFormat="1" applyFont="1" applyBorder="1" applyAlignment="1" applyProtection="1">
      <alignment vertical="center" wrapText="1"/>
    </xf>
    <xf numFmtId="49" fontId="29" fillId="0" borderId="1" xfId="58" applyNumberFormat="1" applyFont="1" applyFill="1" applyBorder="1" applyAlignment="1" applyProtection="1">
      <alignment vertical="center" wrapText="1"/>
    </xf>
    <xf numFmtId="0" fontId="29" fillId="0" borderId="0" xfId="58" applyFont="1" applyFill="1" applyProtection="1"/>
    <xf numFmtId="164" fontId="29" fillId="0" borderId="1" xfId="58" applyNumberFormat="1" applyFont="1" applyFill="1" applyBorder="1" applyAlignment="1" applyProtection="1">
      <alignment vertical="center"/>
    </xf>
    <xf numFmtId="4" fontId="29" fillId="0" borderId="1" xfId="58" applyNumberFormat="1" applyFont="1" applyFill="1" applyBorder="1" applyAlignment="1" applyProtection="1">
      <alignment vertical="center"/>
    </xf>
    <xf numFmtId="10" fontId="29" fillId="0" borderId="1" xfId="58" applyNumberFormat="1" applyFont="1" applyFill="1" applyBorder="1" applyAlignment="1" applyProtection="1">
      <alignment vertical="center"/>
    </xf>
    <xf numFmtId="4" fontId="29" fillId="0" borderId="0" xfId="58" applyNumberFormat="1" applyFont="1" applyFill="1" applyProtection="1"/>
    <xf numFmtId="164" fontId="31" fillId="4" borderId="1" xfId="58" applyNumberFormat="1" applyFont="1" applyFill="1" applyBorder="1" applyAlignment="1" applyProtection="1">
      <alignment vertical="center"/>
    </xf>
    <xf numFmtId="4" fontId="31" fillId="4" borderId="1" xfId="58" applyNumberFormat="1" applyFont="1" applyFill="1" applyBorder="1" applyAlignment="1" applyProtection="1">
      <alignment vertical="center"/>
    </xf>
    <xf numFmtId="10" fontId="31" fillId="4" borderId="1" xfId="58" applyNumberFormat="1" applyFont="1" applyFill="1" applyBorder="1" applyAlignment="1" applyProtection="1">
      <alignment vertical="center"/>
    </xf>
    <xf numFmtId="49" fontId="31" fillId="4" borderId="1" xfId="58" applyNumberFormat="1" applyFont="1" applyFill="1" applyBorder="1" applyAlignment="1" applyProtection="1">
      <alignment vertical="center" wrapText="1"/>
    </xf>
    <xf numFmtId="164" fontId="31" fillId="2" borderId="1" xfId="58" applyNumberFormat="1" applyFont="1" applyFill="1" applyBorder="1" applyAlignment="1" applyProtection="1">
      <alignment vertical="center"/>
    </xf>
    <xf numFmtId="4" fontId="31" fillId="2" borderId="1" xfId="58" applyNumberFormat="1" applyFont="1" applyFill="1" applyBorder="1" applyAlignment="1" applyProtection="1">
      <alignment vertical="center"/>
    </xf>
    <xf numFmtId="10" fontId="31" fillId="2" borderId="1" xfId="58" applyNumberFormat="1" applyFont="1" applyFill="1" applyBorder="1" applyAlignment="1" applyProtection="1">
      <alignment vertical="center"/>
    </xf>
    <xf numFmtId="49" fontId="31" fillId="2" borderId="1" xfId="58" applyNumberFormat="1" applyFont="1" applyFill="1" applyBorder="1" applyAlignment="1" applyProtection="1">
      <alignment vertical="center" wrapText="1"/>
    </xf>
    <xf numFmtId="0" fontId="29" fillId="0" borderId="0" xfId="58" applyFont="1" applyProtection="1"/>
    <xf numFmtId="164" fontId="29" fillId="0" borderId="1" xfId="58" applyNumberFormat="1" applyFont="1" applyBorder="1" applyAlignment="1" applyProtection="1">
      <alignment vertical="center"/>
    </xf>
    <xf numFmtId="4" fontId="29" fillId="0" borderId="1" xfId="58" applyNumberFormat="1" applyFont="1" applyBorder="1" applyAlignment="1" applyProtection="1">
      <alignment vertical="center"/>
    </xf>
    <xf numFmtId="10" fontId="29" fillId="0" borderId="1" xfId="58" applyNumberFormat="1" applyFont="1" applyBorder="1" applyAlignment="1" applyProtection="1">
      <alignment vertical="center"/>
    </xf>
    <xf numFmtId="49" fontId="29" fillId="0" borderId="1" xfId="24" applyNumberFormat="1" applyBorder="1" applyAlignment="1" applyProtection="1">
      <alignment vertical="center" wrapText="1"/>
    </xf>
    <xf numFmtId="49" fontId="31" fillId="3" borderId="1" xfId="24" applyNumberFormat="1" applyFont="1" applyFill="1" applyBorder="1" applyAlignment="1" applyProtection="1">
      <alignment vertical="center"/>
    </xf>
    <xf numFmtId="0" fontId="29" fillId="0" borderId="0" xfId="24" applyFont="1" applyProtection="1"/>
    <xf numFmtId="4" fontId="29" fillId="0" borderId="0" xfId="24" applyNumberFormat="1" applyFont="1" applyProtection="1"/>
    <xf numFmtId="164" fontId="29" fillId="0" borderId="0" xfId="24" applyNumberFormat="1" applyFont="1" applyAlignment="1" applyProtection="1">
      <alignment vertical="center"/>
    </xf>
    <xf numFmtId="49" fontId="29" fillId="0" borderId="0" xfId="24" applyNumberFormat="1" applyFont="1" applyAlignment="1" applyProtection="1">
      <alignment vertical="center"/>
    </xf>
    <xf numFmtId="4" fontId="29" fillId="0" borderId="0" xfId="24" applyNumberFormat="1" applyFont="1" applyAlignment="1" applyProtection="1">
      <alignment vertical="center"/>
    </xf>
    <xf numFmtId="10" fontId="29" fillId="0" borderId="0" xfId="24" applyNumberFormat="1" applyFont="1" applyAlignment="1" applyProtection="1">
      <alignment vertical="center"/>
    </xf>
    <xf numFmtId="0" fontId="29" fillId="0" borderId="0" xfId="24" applyFont="1" applyFill="1" applyProtection="1"/>
    <xf numFmtId="4" fontId="29" fillId="0" borderId="0" xfId="24" applyNumberFormat="1" applyFont="1" applyFill="1" applyProtection="1"/>
    <xf numFmtId="4" fontId="31" fillId="0" borderId="0" xfId="24" applyNumberFormat="1" applyFont="1" applyFill="1" applyProtection="1"/>
    <xf numFmtId="164" fontId="29" fillId="2" borderId="0" xfId="24" applyNumberFormat="1" applyFill="1" applyAlignment="1" applyProtection="1">
      <alignment vertical="center"/>
    </xf>
    <xf numFmtId="4" fontId="31" fillId="2" borderId="0" xfId="24" applyNumberFormat="1" applyFont="1" applyFill="1" applyAlignment="1" applyProtection="1">
      <alignment vertical="center"/>
    </xf>
    <xf numFmtId="10" fontId="31" fillId="2" borderId="0" xfId="24" applyNumberFormat="1" applyFont="1" applyFill="1" applyAlignment="1" applyProtection="1">
      <alignment vertical="center"/>
    </xf>
    <xf numFmtId="49" fontId="31" fillId="2" borderId="0" xfId="24" applyNumberFormat="1" applyFont="1" applyFill="1" applyAlignment="1" applyProtection="1">
      <alignment vertical="center"/>
    </xf>
    <xf numFmtId="10" fontId="31" fillId="3" borderId="1" xfId="24" applyNumberFormat="1" applyFont="1" applyFill="1" applyBorder="1" applyAlignment="1" applyProtection="1">
      <alignment vertical="center" wrapText="1"/>
    </xf>
    <xf numFmtId="10" fontId="31" fillId="4" borderId="1" xfId="24" applyNumberFormat="1" applyFont="1" applyFill="1" applyBorder="1" applyAlignment="1" applyProtection="1">
      <alignment vertical="center" wrapText="1"/>
    </xf>
    <xf numFmtId="4" fontId="31" fillId="3" borderId="0" xfId="24" applyNumberFormat="1" applyFont="1" applyFill="1" applyAlignment="1" applyProtection="1">
      <alignment horizontal="center" vertical="center" wrapText="1"/>
    </xf>
    <xf numFmtId="4" fontId="31" fillId="0" borderId="0" xfId="24" applyNumberFormat="1" applyFont="1" applyFill="1" applyAlignment="1" applyProtection="1">
      <alignment vertical="center"/>
    </xf>
    <xf numFmtId="4" fontId="29" fillId="0" borderId="0" xfId="24" applyNumberFormat="1" applyFill="1" applyAlignment="1" applyProtection="1">
      <alignment vertical="center"/>
    </xf>
    <xf numFmtId="0" fontId="17" fillId="4" borderId="57" xfId="0" applyFont="1" applyFill="1" applyBorder="1" applyProtection="1"/>
    <xf numFmtId="0" fontId="17" fillId="3" borderId="8" xfId="0" applyFont="1" applyFill="1" applyBorder="1" applyAlignment="1" applyProtection="1">
      <alignment horizontal="center" vertical="center"/>
    </xf>
    <xf numFmtId="0" fontId="17" fillId="3" borderId="8" xfId="0" applyFont="1" applyFill="1" applyBorder="1" applyAlignment="1" applyProtection="1">
      <alignment horizontal="center" vertical="center" wrapText="1"/>
    </xf>
    <xf numFmtId="4" fontId="25" fillId="0" borderId="0" xfId="0" applyNumberFormat="1" applyFont="1" applyAlignment="1" applyProtection="1"/>
    <xf numFmtId="0" fontId="17" fillId="4" borderId="49" xfId="0" applyFont="1" applyFill="1" applyBorder="1" applyAlignment="1" applyProtection="1">
      <alignment horizontal="left" vertical="center"/>
    </xf>
    <xf numFmtId="0" fontId="17" fillId="7" borderId="37" xfId="0" applyFont="1" applyFill="1" applyBorder="1" applyAlignment="1" applyProtection="1">
      <alignment horizontal="left" vertical="center"/>
    </xf>
    <xf numFmtId="0" fontId="17" fillId="7" borderId="56" xfId="0" applyFont="1" applyFill="1" applyBorder="1" applyProtection="1"/>
    <xf numFmtId="4" fontId="17" fillId="7" borderId="41" xfId="0" applyNumberFormat="1" applyFont="1" applyFill="1" applyBorder="1" applyAlignment="1" applyProtection="1">
      <alignment horizontal="right" vertical="distributed"/>
    </xf>
    <xf numFmtId="4" fontId="17" fillId="7" borderId="36" xfId="0" applyNumberFormat="1" applyFont="1" applyFill="1" applyBorder="1" applyAlignment="1" applyProtection="1">
      <alignment horizontal="right" vertical="distributed"/>
    </xf>
    <xf numFmtId="0" fontId="17" fillId="7" borderId="23" xfId="0" applyFont="1" applyFill="1" applyBorder="1" applyProtection="1"/>
    <xf numFmtId="4" fontId="17" fillId="7" borderId="13" xfId="0" applyNumberFormat="1" applyFont="1" applyFill="1" applyBorder="1" applyAlignment="1" applyProtection="1">
      <alignment horizontal="right" vertical="distributed"/>
    </xf>
    <xf numFmtId="4" fontId="17" fillId="7" borderId="22" xfId="0" applyNumberFormat="1" applyFont="1" applyFill="1" applyBorder="1" applyAlignment="1" applyProtection="1">
      <alignment horizontal="right" vertical="distributed"/>
    </xf>
    <xf numFmtId="0" fontId="17" fillId="3" borderId="15" xfId="0" applyFont="1" applyFill="1" applyBorder="1" applyProtection="1"/>
    <xf numFmtId="0" fontId="17" fillId="3" borderId="27" xfId="0" applyFont="1" applyFill="1" applyBorder="1" applyProtection="1"/>
    <xf numFmtId="0" fontId="17" fillId="2" borderId="40" xfId="0" applyFont="1" applyFill="1" applyBorder="1" applyProtection="1"/>
    <xf numFmtId="0" fontId="17" fillId="2" borderId="31" xfId="0" applyFont="1" applyFill="1" applyBorder="1" applyProtection="1"/>
    <xf numFmtId="4" fontId="17" fillId="2" borderId="43" xfId="0" applyNumberFormat="1" applyFont="1" applyFill="1" applyBorder="1" applyAlignment="1" applyProtection="1">
      <alignment horizontal="right" vertical="distributed"/>
    </xf>
    <xf numFmtId="4" fontId="17" fillId="2" borderId="28" xfId="0" applyNumberFormat="1" applyFont="1" applyFill="1" applyBorder="1" applyAlignment="1" applyProtection="1">
      <alignment horizontal="right" vertical="distributed"/>
    </xf>
    <xf numFmtId="0" fontId="16" fillId="0" borderId="0" xfId="0" applyFont="1" applyFill="1" applyProtection="1"/>
    <xf numFmtId="4" fontId="16" fillId="0" borderId="0" xfId="0" applyNumberFormat="1" applyFont="1" applyAlignment="1" applyProtection="1">
      <alignment horizontal="left" wrapText="1"/>
    </xf>
    <xf numFmtId="164" fontId="29" fillId="0" borderId="1" xfId="24" applyNumberFormat="1" applyFont="1" applyFill="1" applyBorder="1" applyAlignment="1" applyProtection="1">
      <alignment vertical="center"/>
    </xf>
    <xf numFmtId="49" fontId="29" fillId="0" borderId="1" xfId="24" applyNumberFormat="1" applyFont="1" applyFill="1" applyBorder="1" applyAlignment="1" applyProtection="1">
      <alignment vertical="center"/>
    </xf>
    <xf numFmtId="0" fontId="31" fillId="0" borderId="0" xfId="24" applyFont="1" applyProtection="1"/>
    <xf numFmtId="164" fontId="48" fillId="6" borderId="58" xfId="24" applyNumberFormat="1" applyFont="1" applyFill="1" applyBorder="1" applyAlignment="1" applyProtection="1">
      <alignment vertical="center"/>
    </xf>
    <xf numFmtId="49" fontId="48" fillId="6" borderId="58" xfId="24" applyNumberFormat="1" applyFont="1" applyFill="1" applyBorder="1" applyAlignment="1" applyProtection="1">
      <alignment vertical="center"/>
    </xf>
    <xf numFmtId="4" fontId="31" fillId="6" borderId="59" xfId="24" applyNumberFormat="1" applyFont="1" applyFill="1" applyBorder="1" applyAlignment="1" applyProtection="1">
      <alignment vertical="center"/>
    </xf>
    <xf numFmtId="164" fontId="31" fillId="0" borderId="60" xfId="24" applyNumberFormat="1" applyFont="1" applyFill="1" applyBorder="1" applyAlignment="1" applyProtection="1">
      <alignment vertical="center"/>
    </xf>
    <xf numFmtId="49" fontId="31" fillId="0" borderId="58" xfId="24" applyNumberFormat="1" applyFont="1" applyFill="1" applyBorder="1" applyAlignment="1" applyProtection="1">
      <alignment vertical="center"/>
    </xf>
    <xf numFmtId="164" fontId="48" fillId="0" borderId="58" xfId="24" applyNumberFormat="1" applyFont="1" applyFill="1" applyBorder="1" applyAlignment="1" applyProtection="1">
      <alignment vertical="center"/>
    </xf>
    <xf numFmtId="49" fontId="48" fillId="0" borderId="58" xfId="24" applyNumberFormat="1" applyFont="1" applyFill="1" applyBorder="1" applyAlignment="1" applyProtection="1">
      <alignment vertical="center"/>
    </xf>
    <xf numFmtId="4" fontId="31" fillId="0" borderId="59" xfId="24" applyNumberFormat="1" applyFont="1" applyFill="1" applyBorder="1" applyAlignment="1" applyProtection="1">
      <alignment vertical="center"/>
    </xf>
    <xf numFmtId="164" fontId="29" fillId="4" borderId="1" xfId="24" applyNumberFormat="1" applyFill="1" applyBorder="1" applyAlignment="1" applyProtection="1">
      <alignment vertical="center"/>
    </xf>
    <xf numFmtId="49" fontId="29" fillId="4" borderId="1" xfId="24" applyNumberFormat="1" applyFill="1" applyBorder="1" applyAlignment="1" applyProtection="1">
      <alignment vertical="center"/>
    </xf>
    <xf numFmtId="49" fontId="29" fillId="4" borderId="1" xfId="24" applyNumberFormat="1" applyFont="1" applyFill="1" applyBorder="1" applyAlignment="1" applyProtection="1">
      <alignment vertical="center"/>
    </xf>
    <xf numFmtId="4" fontId="29" fillId="4" borderId="1" xfId="24" applyNumberFormat="1" applyFill="1" applyBorder="1" applyAlignment="1" applyProtection="1">
      <alignment vertical="center"/>
    </xf>
    <xf numFmtId="49" fontId="29" fillId="4" borderId="1" xfId="24" applyNumberFormat="1" applyFont="1" applyFill="1" applyBorder="1" applyAlignment="1" applyProtection="1">
      <alignment vertical="center" wrapText="1"/>
    </xf>
    <xf numFmtId="164" fontId="29" fillId="4" borderId="1" xfId="24" applyNumberFormat="1" applyFont="1" applyFill="1" applyBorder="1" applyAlignment="1" applyProtection="1">
      <alignment vertical="center"/>
    </xf>
    <xf numFmtId="4" fontId="29" fillId="4" borderId="1" xfId="24" applyNumberFormat="1" applyFont="1" applyFill="1" applyBorder="1" applyAlignment="1" applyProtection="1">
      <alignment vertical="center"/>
    </xf>
    <xf numFmtId="164" fontId="31" fillId="6" borderId="61" xfId="24" applyNumberFormat="1" applyFont="1" applyFill="1" applyBorder="1" applyAlignment="1" applyProtection="1">
      <alignment vertical="center"/>
    </xf>
    <xf numFmtId="49" fontId="31" fillId="6" borderId="61" xfId="24" applyNumberFormat="1" applyFont="1" applyFill="1" applyBorder="1" applyAlignment="1" applyProtection="1">
      <alignment vertical="center"/>
    </xf>
    <xf numFmtId="4" fontId="31" fillId="6" borderId="61" xfId="24" applyNumberFormat="1" applyFont="1" applyFill="1" applyBorder="1" applyAlignment="1" applyProtection="1">
      <alignment vertical="center"/>
    </xf>
    <xf numFmtId="3" fontId="15" fillId="0" borderId="0" xfId="39" applyNumberFormat="1"/>
    <xf numFmtId="3" fontId="16" fillId="0" borderId="17" xfId="39" applyNumberFormat="1" applyFont="1" applyBorder="1" applyAlignment="1"/>
    <xf numFmtId="3" fontId="16" fillId="0" borderId="24" xfId="39" applyNumberFormat="1" applyFont="1" applyBorder="1" applyAlignment="1"/>
    <xf numFmtId="0" fontId="47" fillId="0" borderId="0" xfId="9" applyFont="1" applyFill="1"/>
    <xf numFmtId="14" fontId="17" fillId="8" borderId="8" xfId="16" applyNumberFormat="1" applyFont="1" applyFill="1" applyBorder="1" applyAlignment="1">
      <alignment horizontal="center"/>
    </xf>
    <xf numFmtId="49" fontId="16" fillId="0" borderId="8" xfId="16" applyNumberFormat="1" applyFont="1" applyFill="1" applyBorder="1" applyAlignment="1">
      <alignment horizontal="center"/>
    </xf>
    <xf numFmtId="2" fontId="16" fillId="0" borderId="8" xfId="16" applyNumberFormat="1" applyFont="1" applyFill="1" applyBorder="1" applyAlignment="1">
      <alignment horizontal="center"/>
    </xf>
    <xf numFmtId="0" fontId="16" fillId="0" borderId="8" xfId="16" applyFont="1" applyFill="1" applyBorder="1" applyAlignment="1">
      <alignment horizontal="center"/>
    </xf>
    <xf numFmtId="0" fontId="16" fillId="0" borderId="8" xfId="16" applyFont="1" applyFill="1" applyBorder="1"/>
    <xf numFmtId="4" fontId="16" fillId="0" borderId="8" xfId="16" applyNumberFormat="1" applyFont="1" applyFill="1" applyBorder="1" applyAlignment="1">
      <alignment horizontal="right"/>
    </xf>
    <xf numFmtId="0" fontId="16" fillId="0" borderId="8" xfId="16" applyFont="1" applyFill="1" applyBorder="1" applyAlignment="1">
      <alignment horizontal="left"/>
    </xf>
    <xf numFmtId="43" fontId="16" fillId="0" borderId="8" xfId="17" applyNumberFormat="1" applyFont="1" applyFill="1" applyBorder="1" applyAlignment="1" applyProtection="1">
      <alignment horizontal="right" vertical="distributed"/>
    </xf>
    <xf numFmtId="167" fontId="16" fillId="0" borderId="8" xfId="16" applyNumberFormat="1" applyFont="1" applyFill="1" applyBorder="1" applyAlignment="1">
      <alignment horizontal="right" vertical="distributed"/>
    </xf>
    <xf numFmtId="167" fontId="16" fillId="0" borderId="8" xfId="17" applyNumberFormat="1" applyFont="1" applyFill="1" applyBorder="1" applyAlignment="1" applyProtection="1">
      <alignment horizontal="right" vertical="distributed"/>
    </xf>
    <xf numFmtId="49" fontId="16" fillId="0" borderId="8" xfId="17" applyNumberFormat="1" applyFont="1" applyFill="1" applyBorder="1" applyAlignment="1" applyProtection="1">
      <alignment horizontal="left" vertical="distributed"/>
    </xf>
    <xf numFmtId="0" fontId="16" fillId="0" borderId="6" xfId="16" applyFont="1" applyFill="1" applyBorder="1" applyAlignment="1">
      <alignment horizontal="center"/>
    </xf>
    <xf numFmtId="0" fontId="3" fillId="0" borderId="0" xfId="61"/>
    <xf numFmtId="4" fontId="33" fillId="2" borderId="8" xfId="61" applyNumberFormat="1" applyFont="1" applyFill="1" applyBorder="1"/>
    <xf numFmtId="10" fontId="3" fillId="0" borderId="0" xfId="61" applyNumberFormat="1"/>
    <xf numFmtId="0" fontId="33" fillId="0" borderId="0" xfId="61" applyFont="1" applyFill="1" applyBorder="1" applyAlignment="1">
      <alignment horizontal="left"/>
    </xf>
    <xf numFmtId="4" fontId="33" fillId="0" borderId="0" xfId="61" applyNumberFormat="1" applyFont="1" applyFill="1" applyBorder="1"/>
    <xf numFmtId="4" fontId="3" fillId="0" borderId="0" xfId="61" applyNumberFormat="1"/>
    <xf numFmtId="0" fontId="2" fillId="0" borderId="0" xfId="62"/>
    <xf numFmtId="0" fontId="22" fillId="0" borderId="64" xfId="62" applyFont="1" applyFill="1" applyBorder="1"/>
    <xf numFmtId="43" fontId="16" fillId="0" borderId="64" xfId="63" applyNumberFormat="1" applyFont="1" applyFill="1" applyBorder="1" applyAlignment="1">
      <alignment horizontal="right" vertical="distributed"/>
    </xf>
    <xf numFmtId="43" fontId="16" fillId="0" borderId="64" xfId="63" applyNumberFormat="1" applyFont="1" applyFill="1" applyBorder="1" applyAlignment="1" applyProtection="1">
      <alignment horizontal="right" vertical="distributed"/>
    </xf>
    <xf numFmtId="0" fontId="22" fillId="0" borderId="65" xfId="62" applyFont="1" applyFill="1" applyBorder="1"/>
    <xf numFmtId="43" fontId="16" fillId="0" borderId="65" xfId="63" applyNumberFormat="1" applyFont="1" applyFill="1" applyBorder="1" applyAlignment="1">
      <alignment horizontal="right" vertical="distributed"/>
    </xf>
    <xf numFmtId="43" fontId="16" fillId="0" borderId="65" xfId="63" applyNumberFormat="1" applyFont="1" applyFill="1" applyBorder="1" applyAlignment="1" applyProtection="1">
      <alignment horizontal="right" vertical="distributed"/>
    </xf>
    <xf numFmtId="0" fontId="22" fillId="0" borderId="0" xfId="62" applyFont="1" applyFill="1" applyBorder="1" applyAlignment="1"/>
    <xf numFmtId="44" fontId="16" fillId="0" borderId="0" xfId="38" applyFont="1" applyFill="1" applyBorder="1" applyAlignment="1">
      <alignment horizontal="right" vertical="distributed"/>
    </xf>
    <xf numFmtId="0" fontId="22" fillId="0" borderId="72" xfId="62" applyFont="1" applyFill="1" applyBorder="1" applyAlignment="1"/>
    <xf numFmtId="0" fontId="22" fillId="0" borderId="69" xfId="62" applyFont="1" applyFill="1" applyBorder="1" applyAlignment="1"/>
    <xf numFmtId="44" fontId="16" fillId="0" borderId="70" xfId="38" applyFont="1" applyFill="1" applyBorder="1" applyAlignment="1">
      <alignment horizontal="right" vertical="distributed"/>
    </xf>
    <xf numFmtId="44" fontId="16" fillId="0" borderId="69" xfId="38" applyFont="1" applyFill="1" applyBorder="1" applyAlignment="1">
      <alignment horizontal="right" vertical="distributed"/>
    </xf>
    <xf numFmtId="0" fontId="22" fillId="0" borderId="70" xfId="62" applyFont="1" applyFill="1" applyBorder="1" applyAlignment="1"/>
    <xf numFmtId="43" fontId="16" fillId="0" borderId="0" xfId="63" applyNumberFormat="1" applyFont="1" applyFill="1" applyBorder="1" applyAlignment="1">
      <alignment horizontal="right" vertical="distributed"/>
    </xf>
    <xf numFmtId="0" fontId="18" fillId="0" borderId="0" xfId="2"/>
    <xf numFmtId="49" fontId="18" fillId="0" borderId="0" xfId="2" applyNumberFormat="1"/>
    <xf numFmtId="4" fontId="16" fillId="0" borderId="63" xfId="18" applyNumberFormat="1" applyFont="1" applyFill="1" applyBorder="1" applyAlignment="1">
      <alignment horizontal="right" vertical="distributed"/>
    </xf>
    <xf numFmtId="10" fontId="16" fillId="0" borderId="73" xfId="2" applyNumberFormat="1" applyFont="1" applyFill="1" applyBorder="1"/>
    <xf numFmtId="10" fontId="16" fillId="0" borderId="74" xfId="2" applyNumberFormat="1" applyFont="1" applyFill="1" applyBorder="1"/>
    <xf numFmtId="4" fontId="16" fillId="0" borderId="75" xfId="18" applyNumberFormat="1" applyFont="1" applyFill="1" applyBorder="1" applyAlignment="1">
      <alignment horizontal="right" vertical="distributed"/>
    </xf>
    <xf numFmtId="10" fontId="16" fillId="0" borderId="76" xfId="2" applyNumberFormat="1" applyFont="1" applyFill="1" applyBorder="1"/>
    <xf numFmtId="49" fontId="18" fillId="0" borderId="0" xfId="2" applyNumberFormat="1" applyFill="1"/>
    <xf numFmtId="0" fontId="16" fillId="0" borderId="77" xfId="2" applyFont="1" applyFill="1" applyBorder="1"/>
    <xf numFmtId="168" fontId="16" fillId="0" borderId="63" xfId="2" applyNumberFormat="1" applyFont="1" applyFill="1" applyBorder="1"/>
    <xf numFmtId="0" fontId="16" fillId="0" borderId="63" xfId="2" applyFont="1" applyFill="1" applyBorder="1"/>
    <xf numFmtId="0" fontId="18" fillId="0" borderId="0" xfId="2" applyFill="1"/>
    <xf numFmtId="0" fontId="16" fillId="0" borderId="78" xfId="2" applyFont="1" applyFill="1" applyBorder="1"/>
    <xf numFmtId="168" fontId="16" fillId="0" borderId="64" xfId="2" applyNumberFormat="1" applyFont="1" applyFill="1" applyBorder="1"/>
    <xf numFmtId="0" fontId="16" fillId="0" borderId="64" xfId="2" applyFont="1" applyFill="1" applyBorder="1"/>
    <xf numFmtId="4" fontId="16" fillId="0" borderId="64" xfId="18" applyNumberFormat="1" applyFont="1" applyFill="1" applyBorder="1" applyAlignment="1">
      <alignment horizontal="right" vertical="distributed"/>
    </xf>
    <xf numFmtId="4" fontId="16" fillId="0" borderId="64" xfId="2" applyNumberFormat="1" applyFont="1" applyFill="1" applyBorder="1" applyAlignment="1">
      <alignment horizontal="right" vertical="distributed"/>
    </xf>
    <xf numFmtId="4" fontId="17" fillId="3" borderId="5" xfId="2" applyNumberFormat="1" applyFont="1" applyFill="1" applyBorder="1" applyAlignment="1"/>
    <xf numFmtId="4" fontId="17" fillId="3" borderId="8" xfId="2" applyNumberFormat="1" applyFont="1" applyFill="1" applyBorder="1"/>
    <xf numFmtId="0" fontId="25" fillId="0" borderId="0" xfId="2" applyFont="1"/>
    <xf numFmtId="0" fontId="18" fillId="0" borderId="0" xfId="2" applyBorder="1"/>
    <xf numFmtId="0" fontId="18" fillId="0" borderId="0" xfId="2" applyFill="1" applyBorder="1"/>
    <xf numFmtId="168" fontId="18" fillId="0" borderId="0" xfId="2" applyNumberFormat="1" applyFill="1" applyBorder="1"/>
    <xf numFmtId="169" fontId="18" fillId="0" borderId="0" xfId="2" applyNumberFormat="1" applyFill="1" applyBorder="1"/>
    <xf numFmtId="10" fontId="18" fillId="0" borderId="0" xfId="2" applyNumberFormat="1" applyFill="1" applyBorder="1"/>
    <xf numFmtId="169" fontId="17" fillId="4" borderId="64" xfId="2" applyNumberFormat="1" applyFont="1" applyFill="1" applyBorder="1" applyAlignment="1">
      <alignment horizontal="center" vertical="center" wrapText="1"/>
    </xf>
    <xf numFmtId="10" fontId="17" fillId="4" borderId="64" xfId="2" applyNumberFormat="1" applyFont="1" applyFill="1" applyBorder="1" applyAlignment="1">
      <alignment horizontal="center" vertical="center" wrapText="1"/>
    </xf>
    <xf numFmtId="0" fontId="50" fillId="0" borderId="0" xfId="2" applyFont="1" applyFill="1" applyAlignment="1">
      <alignment vertical="center" wrapText="1"/>
    </xf>
    <xf numFmtId="170" fontId="16" fillId="0" borderId="64" xfId="2" applyNumberFormat="1" applyFont="1" applyFill="1" applyBorder="1"/>
    <xf numFmtId="10" fontId="16" fillId="0" borderId="64" xfId="2" applyNumberFormat="1" applyFont="1" applyFill="1" applyBorder="1"/>
    <xf numFmtId="0" fontId="18" fillId="0" borderId="0" xfId="2" applyNumberFormat="1" applyFill="1"/>
    <xf numFmtId="169" fontId="50" fillId="0" borderId="0" xfId="2" applyNumberFormat="1" applyFont="1" applyFill="1" applyAlignment="1">
      <alignment vertical="center" wrapText="1"/>
    </xf>
    <xf numFmtId="0" fontId="16" fillId="0" borderId="65" xfId="2" applyFont="1" applyFill="1" applyBorder="1"/>
    <xf numFmtId="168" fontId="16" fillId="0" borderId="65" xfId="2" applyNumberFormat="1" applyFont="1" applyFill="1" applyBorder="1"/>
    <xf numFmtId="170" fontId="16" fillId="0" borderId="65" xfId="2" applyNumberFormat="1" applyFont="1" applyFill="1" applyBorder="1"/>
    <xf numFmtId="10" fontId="16" fillId="0" borderId="65" xfId="2" applyNumberFormat="1" applyFont="1" applyFill="1" applyBorder="1"/>
    <xf numFmtId="0" fontId="16" fillId="4" borderId="63" xfId="2" applyFont="1" applyFill="1" applyBorder="1"/>
    <xf numFmtId="169" fontId="18" fillId="0" borderId="0" xfId="2" applyNumberFormat="1" applyFill="1"/>
    <xf numFmtId="0" fontId="17" fillId="0" borderId="83" xfId="2" applyFont="1" applyFill="1" applyBorder="1"/>
    <xf numFmtId="0" fontId="17" fillId="0" borderId="0" xfId="2" applyFont="1" applyFill="1" applyBorder="1"/>
    <xf numFmtId="0" fontId="16" fillId="0" borderId="0" xfId="2" applyFont="1" applyFill="1" applyBorder="1"/>
    <xf numFmtId="170" fontId="17" fillId="0" borderId="0" xfId="2" applyNumberFormat="1" applyFont="1" applyFill="1" applyBorder="1"/>
    <xf numFmtId="10" fontId="17" fillId="0" borderId="84" xfId="2" applyNumberFormat="1" applyFont="1" applyFill="1" applyBorder="1"/>
    <xf numFmtId="4" fontId="16" fillId="0" borderId="64" xfId="2" applyNumberFormat="1" applyFont="1" applyFill="1" applyBorder="1"/>
    <xf numFmtId="4" fontId="16" fillId="4" borderId="63" xfId="2" applyNumberFormat="1" applyFont="1" applyFill="1" applyBorder="1"/>
    <xf numFmtId="4" fontId="16" fillId="0" borderId="65" xfId="2" applyNumberFormat="1" applyFont="1" applyFill="1" applyBorder="1"/>
    <xf numFmtId="168" fontId="18" fillId="0" borderId="0" xfId="2" applyNumberFormat="1"/>
    <xf numFmtId="0" fontId="51" fillId="0" borderId="0" xfId="2" applyFont="1"/>
    <xf numFmtId="0" fontId="50" fillId="0" borderId="0" xfId="2" applyFont="1"/>
    <xf numFmtId="0" fontId="50" fillId="0" borderId="0" xfId="2" applyFont="1" applyFill="1"/>
    <xf numFmtId="0" fontId="52" fillId="0" borderId="0" xfId="2" applyFont="1" applyBorder="1" applyAlignment="1"/>
    <xf numFmtId="0" fontId="16" fillId="0" borderId="8" xfId="2" applyFont="1" applyFill="1" applyBorder="1"/>
    <xf numFmtId="171" fontId="25" fillId="0" borderId="0" xfId="2" applyNumberFormat="1" applyFont="1" applyFill="1"/>
    <xf numFmtId="171" fontId="18" fillId="0" borderId="0" xfId="2" applyNumberFormat="1"/>
    <xf numFmtId="172" fontId="18" fillId="0" borderId="0" xfId="2" applyNumberFormat="1"/>
    <xf numFmtId="0" fontId="51" fillId="0" borderId="0" xfId="2" applyFont="1" applyAlignment="1">
      <alignment horizontal="left"/>
    </xf>
    <xf numFmtId="171" fontId="18" fillId="0" borderId="0" xfId="2" applyNumberFormat="1" applyFill="1"/>
    <xf numFmtId="0" fontId="49" fillId="0" borderId="0" xfId="2" applyFont="1"/>
    <xf numFmtId="0" fontId="53" fillId="0" borderId="29" xfId="2" applyFont="1" applyBorder="1" applyAlignment="1">
      <alignment horizontal="center"/>
    </xf>
    <xf numFmtId="0" fontId="53" fillId="0" borderId="0" xfId="2" applyFont="1" applyAlignment="1">
      <alignment horizontal="center"/>
    </xf>
    <xf numFmtId="0" fontId="53" fillId="0" borderId="29" xfId="2" applyFont="1" applyFill="1" applyBorder="1" applyAlignment="1">
      <alignment horizontal="center"/>
    </xf>
    <xf numFmtId="0" fontId="49" fillId="0" borderId="51" xfId="2" applyFont="1" applyBorder="1"/>
    <xf numFmtId="44" fontId="49" fillId="0" borderId="0" xfId="38" applyFont="1" applyFill="1" applyBorder="1"/>
    <xf numFmtId="0" fontId="53" fillId="0" borderId="0" xfId="2" applyFont="1" applyBorder="1" applyAlignment="1">
      <alignment horizontal="center"/>
    </xf>
    <xf numFmtId="0" fontId="53" fillId="0" borderId="0" xfId="2" applyFont="1" applyFill="1" applyBorder="1" applyAlignment="1">
      <alignment horizontal="center"/>
    </xf>
    <xf numFmtId="0" fontId="49" fillId="0" borderId="0" xfId="2" applyFont="1" applyBorder="1"/>
    <xf numFmtId="44" fontId="49" fillId="0" borderId="0" xfId="38" applyFont="1" applyBorder="1"/>
    <xf numFmtId="0" fontId="49" fillId="0" borderId="0" xfId="2" applyFont="1" applyFill="1" applyBorder="1"/>
    <xf numFmtId="0" fontId="53" fillId="0" borderId="0" xfId="2" applyFont="1" applyBorder="1" applyAlignment="1">
      <alignment vertical="center" wrapText="1"/>
    </xf>
    <xf numFmtId="0" fontId="49" fillId="0" borderId="0" xfId="2" applyFont="1" applyBorder="1" applyAlignment="1">
      <alignment wrapText="1"/>
    </xf>
    <xf numFmtId="44" fontId="53" fillId="0" borderId="0" xfId="2" applyNumberFormat="1" applyFont="1" applyBorder="1" applyAlignment="1">
      <alignment vertical="center" wrapText="1"/>
    </xf>
    <xf numFmtId="0" fontId="17" fillId="3" borderId="91" xfId="62" applyFont="1" applyFill="1" applyBorder="1"/>
    <xf numFmtId="43" fontId="17" fillId="3" borderId="92" xfId="63" applyNumberFormat="1" applyFont="1" applyFill="1" applyBorder="1" applyAlignment="1">
      <alignment horizontal="right" vertical="distributed"/>
    </xf>
    <xf numFmtId="43" fontId="17" fillId="3" borderId="92" xfId="63" applyNumberFormat="1" applyFont="1" applyFill="1" applyBorder="1" applyAlignment="1" applyProtection="1">
      <alignment horizontal="right" vertical="distributed"/>
    </xf>
    <xf numFmtId="43" fontId="23" fillId="3" borderId="93" xfId="63" applyNumberFormat="1" applyFont="1" applyFill="1" applyBorder="1" applyAlignment="1" applyProtection="1">
      <alignment horizontal="right" vertical="distributed"/>
    </xf>
    <xf numFmtId="4" fontId="17" fillId="4" borderId="92" xfId="18" applyNumberFormat="1" applyFont="1" applyFill="1" applyBorder="1" applyAlignment="1">
      <alignment horizontal="right" vertical="distributed"/>
    </xf>
    <xf numFmtId="10" fontId="17" fillId="4" borderId="93" xfId="2" applyNumberFormat="1" applyFont="1" applyFill="1" applyBorder="1"/>
    <xf numFmtId="0" fontId="16" fillId="0" borderId="100" xfId="2" applyFont="1" applyFill="1" applyBorder="1"/>
    <xf numFmtId="4" fontId="16" fillId="0" borderId="65" xfId="18" applyNumberFormat="1" applyFont="1" applyFill="1" applyBorder="1" applyAlignment="1">
      <alignment horizontal="right" vertical="distributed"/>
    </xf>
    <xf numFmtId="167" fontId="17" fillId="4" borderId="92" xfId="18" applyNumberFormat="1" applyFont="1" applyFill="1" applyBorder="1" applyAlignment="1">
      <alignment horizontal="right" vertical="distributed"/>
    </xf>
    <xf numFmtId="4" fontId="17" fillId="3" borderId="92" xfId="2" applyNumberFormat="1" applyFont="1" applyFill="1" applyBorder="1" applyAlignment="1">
      <alignment horizontal="center" vertical="distributed"/>
    </xf>
    <xf numFmtId="0" fontId="17" fillId="3" borderId="93" xfId="2" applyFont="1" applyFill="1" applyBorder="1" applyAlignment="1">
      <alignment horizontal="center" vertical="center"/>
    </xf>
    <xf numFmtId="3" fontId="17" fillId="3" borderId="92" xfId="2" applyNumberFormat="1" applyFont="1" applyFill="1" applyBorder="1" applyAlignment="1">
      <alignment horizontal="center" vertical="center" wrapText="1"/>
    </xf>
    <xf numFmtId="10" fontId="17" fillId="3" borderId="93" xfId="2" applyNumberFormat="1" applyFont="1" applyFill="1" applyBorder="1" applyAlignment="1">
      <alignment horizontal="center" vertical="center" wrapText="1"/>
    </xf>
    <xf numFmtId="10" fontId="17" fillId="2" borderId="93" xfId="2" applyNumberFormat="1" applyFont="1" applyFill="1" applyBorder="1"/>
    <xf numFmtId="170" fontId="16" fillId="0" borderId="63" xfId="2" applyNumberFormat="1" applyFont="1" applyFill="1" applyBorder="1"/>
    <xf numFmtId="10" fontId="16" fillId="0" borderId="63" xfId="2" applyNumberFormat="1" applyFont="1" applyFill="1" applyBorder="1"/>
    <xf numFmtId="0" fontId="16" fillId="4" borderId="92" xfId="2" applyFont="1" applyFill="1" applyBorder="1"/>
    <xf numFmtId="0" fontId="16" fillId="4" borderId="93" xfId="2" applyFont="1" applyFill="1" applyBorder="1"/>
    <xf numFmtId="0" fontId="16" fillId="0" borderId="103" xfId="2" applyFont="1" applyFill="1" applyBorder="1"/>
    <xf numFmtId="168" fontId="16" fillId="0" borderId="104" xfId="2" applyNumberFormat="1" applyFont="1" applyFill="1" applyBorder="1"/>
    <xf numFmtId="0" fontId="16" fillId="0" borderId="104" xfId="2" applyFont="1" applyFill="1" applyBorder="1"/>
    <xf numFmtId="4" fontId="16" fillId="0" borderId="104" xfId="2" applyNumberFormat="1" applyFont="1" applyFill="1" applyBorder="1"/>
    <xf numFmtId="10" fontId="16" fillId="0" borderId="105" xfId="2" applyNumberFormat="1" applyFont="1" applyFill="1" applyBorder="1"/>
    <xf numFmtId="4" fontId="17" fillId="3" borderId="92" xfId="2" applyNumberFormat="1" applyFont="1" applyFill="1" applyBorder="1"/>
    <xf numFmtId="10" fontId="17" fillId="3" borderId="93" xfId="2" applyNumberFormat="1" applyFont="1" applyFill="1" applyBorder="1"/>
    <xf numFmtId="0" fontId="17" fillId="3" borderId="3" xfId="2" applyFont="1" applyFill="1" applyBorder="1"/>
    <xf numFmtId="4" fontId="17" fillId="3" borderId="3" xfId="2" applyNumberFormat="1" applyFont="1" applyFill="1" applyBorder="1"/>
    <xf numFmtId="10" fontId="17" fillId="3" borderId="3" xfId="2" applyNumberFormat="1" applyFont="1" applyFill="1" applyBorder="1"/>
    <xf numFmtId="0" fontId="17" fillId="3" borderId="8" xfId="2" applyFont="1" applyFill="1" applyBorder="1"/>
    <xf numFmtId="10" fontId="17" fillId="3" borderId="8" xfId="2" applyNumberFormat="1" applyFont="1" applyFill="1" applyBorder="1"/>
    <xf numFmtId="170" fontId="17" fillId="3" borderId="8" xfId="2" applyNumberFormat="1" applyFont="1" applyFill="1" applyBorder="1"/>
    <xf numFmtId="4" fontId="17" fillId="3" borderId="106" xfId="2" applyNumberFormat="1" applyFont="1" applyFill="1" applyBorder="1"/>
    <xf numFmtId="10" fontId="17" fillId="3" borderId="107" xfId="2" applyNumberFormat="1" applyFont="1" applyFill="1" applyBorder="1"/>
    <xf numFmtId="170" fontId="17" fillId="3" borderId="92" xfId="2" applyNumberFormat="1" applyFont="1" applyFill="1" applyBorder="1"/>
    <xf numFmtId="170" fontId="17" fillId="3" borderId="65" xfId="2" applyNumberFormat="1" applyFont="1" applyFill="1" applyBorder="1"/>
    <xf numFmtId="10" fontId="17" fillId="3" borderId="65" xfId="2" applyNumberFormat="1" applyFont="1" applyFill="1" applyBorder="1"/>
    <xf numFmtId="170" fontId="17" fillId="3" borderId="101" xfId="2" applyNumberFormat="1" applyFont="1" applyFill="1" applyBorder="1"/>
    <xf numFmtId="10" fontId="17" fillId="3" borderId="102" xfId="2" applyNumberFormat="1" applyFont="1" applyFill="1" applyBorder="1"/>
    <xf numFmtId="0" fontId="17" fillId="3" borderId="64" xfId="2" applyFont="1" applyFill="1" applyBorder="1"/>
    <xf numFmtId="0" fontId="16" fillId="3" borderId="64" xfId="2" applyFont="1" applyFill="1" applyBorder="1"/>
    <xf numFmtId="169" fontId="17" fillId="3" borderId="64" xfId="2" applyNumberFormat="1" applyFont="1" applyFill="1" applyBorder="1" applyAlignment="1">
      <alignment horizontal="center" vertical="center" wrapText="1"/>
    </xf>
    <xf numFmtId="10" fontId="17" fillId="3" borderId="64" xfId="2" applyNumberFormat="1" applyFont="1" applyFill="1" applyBorder="1" applyAlignment="1">
      <alignment horizontal="center" vertical="center" wrapText="1"/>
    </xf>
    <xf numFmtId="0" fontId="17" fillId="3" borderId="86" xfId="2" applyFont="1" applyFill="1" applyBorder="1" applyAlignment="1">
      <alignment horizontal="left"/>
    </xf>
    <xf numFmtId="0" fontId="17" fillId="3" borderId="91" xfId="2" applyFont="1" applyFill="1" applyBorder="1" applyAlignment="1">
      <alignment horizontal="left"/>
    </xf>
    <xf numFmtId="0" fontId="17" fillId="3" borderId="85" xfId="2" applyFont="1" applyFill="1" applyBorder="1" applyAlignment="1">
      <alignment horizontal="left"/>
    </xf>
    <xf numFmtId="0" fontId="17" fillId="3" borderId="8" xfId="2" applyFont="1" applyFill="1" applyBorder="1" applyAlignment="1">
      <alignment horizontal="center"/>
    </xf>
    <xf numFmtId="0" fontId="16" fillId="0" borderId="5" xfId="2" applyFont="1" applyBorder="1"/>
    <xf numFmtId="44" fontId="16" fillId="0" borderId="4" xfId="38" applyFont="1" applyBorder="1"/>
    <xf numFmtId="44" fontId="16" fillId="0" borderId="8" xfId="38" applyFont="1" applyFill="1" applyBorder="1"/>
    <xf numFmtId="44" fontId="16" fillId="0" borderId="0" xfId="38" applyFont="1" applyFill="1" applyBorder="1"/>
    <xf numFmtId="4" fontId="16" fillId="0" borderId="8" xfId="38" applyNumberFormat="1" applyFont="1" applyFill="1" applyBorder="1"/>
    <xf numFmtId="4" fontId="17" fillId="3" borderId="8" xfId="38" applyNumberFormat="1" applyFont="1" applyFill="1" applyBorder="1"/>
    <xf numFmtId="4" fontId="17" fillId="3" borderId="101" xfId="2" applyNumberFormat="1" applyFont="1" applyFill="1" applyBorder="1"/>
    <xf numFmtId="4" fontId="16" fillId="4" borderId="92" xfId="2" applyNumberFormat="1" applyFont="1" applyFill="1" applyBorder="1"/>
    <xf numFmtId="4" fontId="16" fillId="0" borderId="63" xfId="2" applyNumberFormat="1" applyFont="1" applyFill="1" applyBorder="1" applyAlignment="1">
      <alignment horizontal="right"/>
    </xf>
    <xf numFmtId="4" fontId="17" fillId="3" borderId="65" xfId="2" applyNumberFormat="1" applyFont="1" applyFill="1" applyBorder="1"/>
    <xf numFmtId="4" fontId="16" fillId="0" borderId="3" xfId="2" applyNumberFormat="1" applyFont="1" applyFill="1" applyBorder="1"/>
    <xf numFmtId="4" fontId="16" fillId="0" borderId="8" xfId="2" applyNumberFormat="1" applyFont="1" applyFill="1" applyBorder="1"/>
    <xf numFmtId="4" fontId="16" fillId="0" borderId="2" xfId="2" applyNumberFormat="1" applyFont="1" applyFill="1" applyBorder="1"/>
    <xf numFmtId="4" fontId="18" fillId="0" borderId="65" xfId="2" applyNumberFormat="1" applyFont="1" applyFill="1" applyBorder="1"/>
    <xf numFmtId="4" fontId="16" fillId="0" borderId="82" xfId="2" applyNumberFormat="1" applyFont="1" applyFill="1" applyBorder="1"/>
    <xf numFmtId="4" fontId="16" fillId="0" borderId="0" xfId="38" applyNumberFormat="1" applyFont="1" applyFill="1"/>
    <xf numFmtId="0" fontId="33" fillId="0" borderId="0" xfId="13" applyFont="1" applyBorder="1" applyAlignment="1">
      <alignment horizontal="left" vertical="center"/>
    </xf>
    <xf numFmtId="0" fontId="17" fillId="3" borderId="104" xfId="62" applyFont="1" applyFill="1" applyBorder="1" applyAlignment="1">
      <alignment horizontal="center" vertical="center"/>
    </xf>
    <xf numFmtId="0" fontId="23" fillId="0" borderId="0" xfId="13" applyFont="1" applyBorder="1" applyAlignment="1">
      <alignment horizontal="left" vertical="center" wrapText="1"/>
    </xf>
    <xf numFmtId="0" fontId="17" fillId="0" borderId="0" xfId="64" applyFont="1" applyFill="1" applyBorder="1"/>
    <xf numFmtId="43" fontId="17" fillId="0" borderId="0" xfId="65" applyNumberFormat="1" applyFont="1" applyFill="1" applyBorder="1" applyAlignment="1" applyProtection="1">
      <alignment horizontal="right" vertical="distributed"/>
    </xf>
    <xf numFmtId="0" fontId="16" fillId="0" borderId="0" xfId="2" applyFont="1"/>
    <xf numFmtId="0" fontId="1" fillId="0" borderId="0" xfId="66" applyFont="1"/>
    <xf numFmtId="0" fontId="22" fillId="3" borderId="8" xfId="66" applyFont="1" applyFill="1" applyBorder="1" applyAlignment="1">
      <alignment wrapText="1"/>
    </xf>
    <xf numFmtId="0" fontId="23" fillId="3" borderId="8" xfId="66" applyFont="1" applyFill="1" applyBorder="1" applyAlignment="1">
      <alignment horizontal="center" vertical="top" wrapText="1"/>
    </xf>
    <xf numFmtId="0" fontId="1" fillId="0" borderId="0" xfId="66" applyFont="1" applyAlignment="1">
      <alignment wrapText="1"/>
    </xf>
    <xf numFmtId="0" fontId="22" fillId="0" borderId="9" xfId="66" applyFont="1" applyFill="1" applyBorder="1" applyAlignment="1"/>
    <xf numFmtId="4" fontId="22" fillId="0" borderId="10" xfId="66" applyNumberFormat="1" applyFont="1" applyFill="1" applyBorder="1" applyAlignment="1"/>
    <xf numFmtId="4" fontId="22" fillId="0" borderId="10" xfId="66" applyNumberFormat="1" applyFont="1" applyFill="1" applyBorder="1" applyAlignment="1">
      <alignment vertical="distributed"/>
    </xf>
    <xf numFmtId="10" fontId="22" fillId="0" borderId="11" xfId="66" applyNumberFormat="1" applyFont="1" applyFill="1" applyBorder="1" applyAlignment="1">
      <alignment horizontal="right" vertical="distributed"/>
    </xf>
    <xf numFmtId="0" fontId="1" fillId="0" borderId="0" xfId="66" applyFont="1" applyFill="1"/>
    <xf numFmtId="0" fontId="22" fillId="0" borderId="12" xfId="66" applyFont="1" applyFill="1" applyBorder="1" applyAlignment="1">
      <alignment wrapText="1"/>
    </xf>
    <xf numFmtId="4" fontId="22" fillId="0" borderId="13" xfId="66" applyNumberFormat="1" applyFont="1" applyFill="1" applyBorder="1" applyAlignment="1">
      <alignment vertical="top" wrapText="1"/>
    </xf>
    <xf numFmtId="4" fontId="22" fillId="0" borderId="13" xfId="66" applyNumberFormat="1" applyFont="1" applyFill="1" applyBorder="1" applyAlignment="1">
      <alignment vertical="distributed" wrapText="1"/>
    </xf>
    <xf numFmtId="10" fontId="22" fillId="0" borderId="14" xfId="66" applyNumberFormat="1" applyFont="1" applyFill="1" applyBorder="1" applyAlignment="1">
      <alignment horizontal="right" vertical="distributed" wrapText="1"/>
    </xf>
    <xf numFmtId="4" fontId="22" fillId="0" borderId="13" xfId="66" applyNumberFormat="1" applyFont="1" applyFill="1" applyBorder="1" applyAlignment="1"/>
    <xf numFmtId="4" fontId="22" fillId="0" borderId="13" xfId="66" applyNumberFormat="1" applyFont="1" applyFill="1" applyBorder="1" applyAlignment="1">
      <alignment vertical="distributed"/>
    </xf>
    <xf numFmtId="10" fontId="22" fillId="0" borderId="14" xfId="66" applyNumberFormat="1" applyFont="1" applyFill="1" applyBorder="1" applyAlignment="1">
      <alignment horizontal="right" vertical="distributed"/>
    </xf>
    <xf numFmtId="0" fontId="23" fillId="0" borderId="12" xfId="66" applyFont="1" applyFill="1" applyBorder="1" applyAlignment="1">
      <alignment wrapText="1"/>
    </xf>
    <xf numFmtId="4" fontId="23" fillId="0" borderId="13" xfId="66" applyNumberFormat="1" applyFont="1" applyFill="1" applyBorder="1" applyAlignment="1"/>
    <xf numFmtId="4" fontId="23" fillId="0" borderId="13" xfId="66" applyNumberFormat="1" applyFont="1" applyFill="1" applyBorder="1" applyAlignment="1">
      <alignment vertical="distributed"/>
    </xf>
    <xf numFmtId="10" fontId="23" fillId="0" borderId="14" xfId="66" applyNumberFormat="1" applyFont="1" applyFill="1" applyBorder="1" applyAlignment="1">
      <alignment horizontal="right" vertical="distributed"/>
    </xf>
    <xf numFmtId="4" fontId="23" fillId="0" borderId="14" xfId="66" applyNumberFormat="1" applyFont="1" applyFill="1" applyBorder="1" applyAlignment="1">
      <alignment horizontal="right"/>
    </xf>
    <xf numFmtId="4" fontId="23" fillId="3" borderId="14" xfId="66" applyNumberFormat="1" applyFont="1" applyFill="1" applyBorder="1" applyAlignment="1">
      <alignment horizontal="right"/>
    </xf>
    <xf numFmtId="4" fontId="23" fillId="0" borderId="62" xfId="66" applyNumberFormat="1" applyFont="1" applyFill="1" applyBorder="1" applyAlignment="1">
      <alignment horizontal="right" vertical="distributed"/>
    </xf>
    <xf numFmtId="4" fontId="23" fillId="0" borderId="14" xfId="66" applyNumberFormat="1" applyFont="1" applyFill="1" applyBorder="1" applyAlignment="1">
      <alignment horizontal="right" vertical="distributed"/>
    </xf>
    <xf numFmtId="4" fontId="23" fillId="0" borderId="22" xfId="66" applyNumberFormat="1" applyFont="1" applyFill="1" applyBorder="1" applyAlignment="1">
      <alignment horizontal="right" vertical="distributed"/>
    </xf>
    <xf numFmtId="43" fontId="22" fillId="0" borderId="14" xfId="66" applyNumberFormat="1" applyFont="1" applyFill="1" applyBorder="1" applyAlignment="1">
      <alignment horizontal="right" vertical="distributed"/>
    </xf>
    <xf numFmtId="43" fontId="22" fillId="0" borderId="24" xfId="66" applyNumberFormat="1" applyFont="1" applyFill="1" applyBorder="1" applyAlignment="1">
      <alignment horizontal="right" vertical="distributed"/>
    </xf>
    <xf numFmtId="43" fontId="23" fillId="5" borderId="14" xfId="66" applyNumberFormat="1" applyFont="1" applyFill="1" applyBorder="1" applyAlignment="1">
      <alignment horizontal="right" vertical="distributed"/>
    </xf>
    <xf numFmtId="43" fontId="1" fillId="0" borderId="0" xfId="66" applyNumberFormat="1" applyFont="1"/>
    <xf numFmtId="0" fontId="1" fillId="0" borderId="34" xfId="66" applyFont="1" applyBorder="1"/>
    <xf numFmtId="43" fontId="23" fillId="5" borderId="17" xfId="66" applyNumberFormat="1" applyFont="1" applyFill="1" applyBorder="1" applyAlignment="1">
      <alignment horizontal="right" vertical="distributed"/>
    </xf>
    <xf numFmtId="0" fontId="1" fillId="0" borderId="0" xfId="66" applyFont="1" applyFill="1" applyBorder="1"/>
    <xf numFmtId="0" fontId="22" fillId="0" borderId="18" xfId="66" applyFont="1" applyFill="1" applyBorder="1" applyAlignment="1">
      <alignment wrapText="1"/>
    </xf>
    <xf numFmtId="4" fontId="22" fillId="0" borderId="19" xfId="66" applyNumberFormat="1" applyFont="1" applyFill="1" applyBorder="1" applyAlignment="1">
      <alignment horizontal="right" vertical="distributed"/>
    </xf>
    <xf numFmtId="43" fontId="22" fillId="0" borderId="19" xfId="66" applyNumberFormat="1" applyFont="1" applyFill="1" applyBorder="1" applyAlignment="1">
      <alignment horizontal="right" vertical="justify"/>
    </xf>
    <xf numFmtId="43" fontId="22" fillId="0" borderId="19" xfId="66" applyNumberFormat="1" applyFont="1" applyFill="1" applyBorder="1" applyAlignment="1">
      <alignment horizontal="right" vertical="distributed"/>
    </xf>
    <xf numFmtId="10" fontId="22" fillId="0" borderId="35" xfId="66" applyNumberFormat="1" applyFont="1" applyFill="1" applyBorder="1" applyAlignment="1">
      <alignment horizontal="right" vertical="distributed"/>
    </xf>
    <xf numFmtId="4" fontId="22" fillId="0" borderId="13" xfId="66" applyNumberFormat="1" applyFont="1" applyFill="1" applyBorder="1" applyAlignment="1">
      <alignment horizontal="right" vertical="distributed" wrapText="1"/>
    </xf>
    <xf numFmtId="43" fontId="22" fillId="0" borderId="13" xfId="66" applyNumberFormat="1" applyFont="1" applyFill="1" applyBorder="1" applyAlignment="1">
      <alignment horizontal="right" vertical="justify" wrapText="1"/>
    </xf>
    <xf numFmtId="43" fontId="22" fillId="0" borderId="13" xfId="66" applyNumberFormat="1" applyFont="1" applyFill="1" applyBorder="1" applyAlignment="1">
      <alignment horizontal="right" vertical="distributed" wrapText="1"/>
    </xf>
    <xf numFmtId="0" fontId="16" fillId="0" borderId="12" xfId="66" applyFont="1" applyFill="1" applyBorder="1" applyAlignment="1">
      <alignment wrapText="1"/>
    </xf>
    <xf numFmtId="4" fontId="16" fillId="0" borderId="13" xfId="66" applyNumberFormat="1" applyFont="1" applyFill="1" applyBorder="1" applyAlignment="1">
      <alignment horizontal="right" vertical="distributed"/>
    </xf>
    <xf numFmtId="43" fontId="16" fillId="0" borderId="13" xfId="66" applyNumberFormat="1" applyFont="1" applyFill="1" applyBorder="1" applyAlignment="1">
      <alignment horizontal="right" vertical="justify"/>
    </xf>
    <xf numFmtId="43" fontId="22" fillId="0" borderId="13" xfId="66" applyNumberFormat="1" applyFont="1" applyFill="1" applyBorder="1" applyAlignment="1">
      <alignment horizontal="right" vertical="distributed"/>
    </xf>
    <xf numFmtId="4" fontId="22" fillId="0" borderId="13" xfId="66" applyNumberFormat="1" applyFont="1" applyFill="1" applyBorder="1" applyAlignment="1">
      <alignment horizontal="right" vertical="distributed"/>
    </xf>
    <xf numFmtId="43" fontId="22" fillId="0" borderId="13" xfId="66" applyNumberFormat="1" applyFont="1" applyFill="1" applyBorder="1" applyAlignment="1">
      <alignment horizontal="right" vertical="justify"/>
    </xf>
    <xf numFmtId="4" fontId="1" fillId="0" borderId="0" xfId="66" applyNumberFormat="1" applyFont="1" applyFill="1" applyBorder="1"/>
    <xf numFmtId="4" fontId="23" fillId="0" borderId="13" xfId="66" applyNumberFormat="1" applyFont="1" applyFill="1" applyBorder="1" applyAlignment="1">
      <alignment horizontal="right" vertical="distributed"/>
    </xf>
    <xf numFmtId="43" fontId="23" fillId="0" borderId="13" xfId="66" applyNumberFormat="1" applyFont="1" applyFill="1" applyBorder="1" applyAlignment="1">
      <alignment horizontal="right" vertical="justify"/>
    </xf>
    <xf numFmtId="43" fontId="23" fillId="0" borderId="13" xfId="66" applyNumberFormat="1" applyFont="1" applyFill="1" applyBorder="1" applyAlignment="1">
      <alignment horizontal="right" vertical="distributed"/>
    </xf>
    <xf numFmtId="4" fontId="22" fillId="0" borderId="14" xfId="66" applyNumberFormat="1" applyFont="1" applyFill="1" applyBorder="1" applyAlignment="1">
      <alignment horizontal="right"/>
    </xf>
    <xf numFmtId="0" fontId="23" fillId="0" borderId="20" xfId="66" applyFont="1" applyFill="1" applyBorder="1" applyAlignment="1">
      <alignment horizontal="left"/>
    </xf>
    <xf numFmtId="0" fontId="23" fillId="0" borderId="21" xfId="66" applyFont="1" applyFill="1" applyBorder="1" applyAlignment="1">
      <alignment horizontal="left"/>
    </xf>
    <xf numFmtId="0" fontId="23" fillId="0" borderId="23" xfId="66" applyFont="1" applyFill="1" applyBorder="1" applyAlignment="1">
      <alignment horizontal="left"/>
    </xf>
    <xf numFmtId="43" fontId="23" fillId="5" borderId="28" xfId="66" applyNumberFormat="1" applyFont="1" applyFill="1" applyBorder="1" applyAlignment="1">
      <alignment horizontal="right" vertical="distributed"/>
    </xf>
    <xf numFmtId="167" fontId="22" fillId="0" borderId="13" xfId="66" applyNumberFormat="1" applyFont="1" applyFill="1" applyBorder="1" applyAlignment="1">
      <alignment horizontal="right" vertical="justify" wrapText="1"/>
    </xf>
    <xf numFmtId="167" fontId="22" fillId="0" borderId="13" xfId="66" applyNumberFormat="1" applyFont="1" applyFill="1" applyBorder="1" applyAlignment="1">
      <alignment horizontal="right" vertical="justify"/>
    </xf>
    <xf numFmtId="167" fontId="22" fillId="0" borderId="13" xfId="66" applyNumberFormat="1" applyFont="1" applyFill="1" applyBorder="1" applyAlignment="1">
      <alignment horizontal="right" vertical="distributed"/>
    </xf>
    <xf numFmtId="167" fontId="22" fillId="0" borderId="14" xfId="66" applyNumberFormat="1" applyFont="1" applyFill="1" applyBorder="1" applyAlignment="1">
      <alignment horizontal="right" vertical="distributed"/>
    </xf>
    <xf numFmtId="43" fontId="23" fillId="3" borderId="14" xfId="66" applyNumberFormat="1" applyFont="1" applyFill="1" applyBorder="1" applyAlignment="1">
      <alignment horizontal="right" vertical="distributed"/>
    </xf>
    <xf numFmtId="4" fontId="1" fillId="0" borderId="0" xfId="66" applyNumberFormat="1" applyFont="1"/>
    <xf numFmtId="0" fontId="34" fillId="0" borderId="0" xfId="66" applyFont="1" applyFill="1"/>
    <xf numFmtId="43" fontId="23" fillId="0" borderId="14" xfId="66" applyNumberFormat="1" applyFont="1" applyFill="1" applyBorder="1" applyAlignment="1">
      <alignment horizontal="right" vertical="distributed"/>
    </xf>
    <xf numFmtId="0" fontId="23" fillId="3" borderId="20" xfId="66" applyFont="1" applyFill="1" applyBorder="1" applyAlignment="1">
      <alignment horizontal="left"/>
    </xf>
    <xf numFmtId="4" fontId="23" fillId="3" borderId="13" xfId="66" applyNumberFormat="1" applyFont="1" applyFill="1" applyBorder="1" applyAlignment="1">
      <alignment horizontal="right"/>
    </xf>
    <xf numFmtId="4" fontId="23" fillId="3" borderId="23" xfId="66" applyNumberFormat="1" applyFont="1" applyFill="1" applyBorder="1" applyAlignment="1">
      <alignment horizontal="right"/>
    </xf>
    <xf numFmtId="43" fontId="1" fillId="0" borderId="0" xfId="66" applyNumberFormat="1" applyFont="1" applyFill="1" applyBorder="1"/>
    <xf numFmtId="4" fontId="22" fillId="0" borderId="21" xfId="66" applyNumberFormat="1" applyFont="1" applyFill="1" applyBorder="1" applyAlignment="1">
      <alignment horizontal="right"/>
    </xf>
    <xf numFmtId="167" fontId="22" fillId="0" borderId="23" xfId="66" applyNumberFormat="1" applyFont="1" applyFill="1" applyBorder="1" applyAlignment="1">
      <alignment horizontal="right" vertical="distributed"/>
    </xf>
    <xf numFmtId="0" fontId="23" fillId="0" borderId="12" xfId="66" applyFont="1" applyFill="1" applyBorder="1" applyAlignment="1">
      <alignment horizontal="left"/>
    </xf>
    <xf numFmtId="4" fontId="22" fillId="0" borderId="13" xfId="66" applyNumberFormat="1" applyFont="1" applyFill="1" applyBorder="1" applyAlignment="1">
      <alignment horizontal="right"/>
    </xf>
    <xf numFmtId="43" fontId="22" fillId="0" borderId="23" xfId="66" applyNumberFormat="1" applyFont="1" applyFill="1" applyBorder="1" applyAlignment="1">
      <alignment horizontal="right" vertical="distributed"/>
    </xf>
    <xf numFmtId="167" fontId="23" fillId="3" borderId="33" xfId="66" applyNumberFormat="1" applyFont="1" applyFill="1" applyBorder="1" applyAlignment="1">
      <alignment horizontal="right"/>
    </xf>
    <xf numFmtId="167" fontId="23" fillId="3" borderId="13" xfId="66" applyNumberFormat="1" applyFont="1" applyFill="1" applyBorder="1" applyAlignment="1">
      <alignment horizontal="right"/>
    </xf>
    <xf numFmtId="0" fontId="33" fillId="0" borderId="0" xfId="66" applyFont="1" applyFill="1"/>
    <xf numFmtId="167" fontId="22" fillId="0" borderId="14" xfId="35" applyNumberFormat="1" applyFont="1" applyFill="1" applyBorder="1" applyAlignment="1">
      <alignment horizontal="right" vertical="distributed"/>
    </xf>
    <xf numFmtId="0" fontId="17" fillId="0" borderId="13" xfId="0" applyFont="1" applyFill="1" applyBorder="1" applyProtection="1"/>
    <xf numFmtId="4" fontId="16" fillId="0" borderId="13" xfId="0" applyNumberFormat="1" applyFont="1" applyFill="1" applyBorder="1" applyAlignment="1" applyProtection="1">
      <alignment horizontal="right" vertical="distributed"/>
    </xf>
    <xf numFmtId="0" fontId="16" fillId="0" borderId="13" xfId="0" applyFont="1" applyFill="1" applyBorder="1" applyAlignment="1" applyProtection="1">
      <alignment horizontal="left"/>
    </xf>
    <xf numFmtId="0" fontId="16" fillId="0" borderId="13" xfId="0" applyFont="1" applyFill="1" applyBorder="1" applyProtection="1"/>
    <xf numFmtId="4" fontId="16" fillId="0" borderId="33" xfId="0" applyNumberFormat="1" applyFont="1" applyFill="1" applyBorder="1" applyAlignment="1" applyProtection="1">
      <alignment horizontal="right" vertical="distributed"/>
    </xf>
    <xf numFmtId="0" fontId="25" fillId="0" borderId="30" xfId="0" applyFont="1" applyBorder="1" applyProtection="1"/>
    <xf numFmtId="4" fontId="17" fillId="3" borderId="16" xfId="0" applyNumberFormat="1" applyFont="1" applyFill="1" applyBorder="1" applyAlignment="1" applyProtection="1">
      <alignment horizontal="right" vertical="distributed"/>
    </xf>
    <xf numFmtId="4" fontId="17" fillId="3" borderId="38" xfId="0" applyNumberFormat="1" applyFont="1" applyFill="1" applyBorder="1" applyAlignment="1" applyProtection="1">
      <alignment horizontal="right" vertical="distributed"/>
    </xf>
    <xf numFmtId="0" fontId="46" fillId="0" borderId="0" xfId="58" applyFont="1" applyAlignment="1" applyProtection="1">
      <alignment horizontal="left" vertical="center" wrapText="1" indent="8"/>
    </xf>
    <xf numFmtId="0" fontId="31" fillId="0" borderId="0" xfId="24" applyFont="1" applyAlignment="1" applyProtection="1">
      <alignment horizontal="left" vertical="center" wrapText="1" indent="8"/>
    </xf>
    <xf numFmtId="0" fontId="31" fillId="0" borderId="0" xfId="24" applyFont="1" applyAlignment="1" applyProtection="1">
      <alignment horizontal="center" vertical="center" wrapText="1"/>
    </xf>
    <xf numFmtId="164" fontId="31" fillId="0" borderId="0" xfId="24" applyNumberFormat="1" applyFont="1" applyAlignment="1" applyProtection="1">
      <alignment horizontal="center" vertical="center"/>
    </xf>
    <xf numFmtId="0" fontId="31" fillId="0" borderId="0" xfId="58" applyFont="1" applyAlignment="1" applyProtection="1">
      <alignment horizontal="left" vertical="center" wrapText="1" indent="8"/>
    </xf>
    <xf numFmtId="0" fontId="23" fillId="4" borderId="4" xfId="35" applyFont="1" applyFill="1" applyBorder="1" applyAlignment="1">
      <alignment horizontal="left"/>
    </xf>
    <xf numFmtId="0" fontId="22" fillId="4" borderId="6" xfId="35" applyFont="1" applyFill="1" applyBorder="1" applyAlignment="1">
      <alignment horizontal="left"/>
    </xf>
    <xf numFmtId="0" fontId="23" fillId="4" borderId="6" xfId="35" applyFont="1" applyFill="1" applyBorder="1" applyAlignment="1">
      <alignment horizontal="left"/>
    </xf>
    <xf numFmtId="0" fontId="22" fillId="0" borderId="11" xfId="35" applyFont="1" applyFill="1" applyBorder="1" applyAlignment="1">
      <alignment horizontal="left"/>
    </xf>
    <xf numFmtId="0" fontId="22" fillId="0" borderId="48" xfId="35" applyFont="1" applyFill="1" applyBorder="1" applyAlignment="1">
      <alignment horizontal="left"/>
    </xf>
    <xf numFmtId="0" fontId="22" fillId="0" borderId="9" xfId="35" applyFont="1" applyFill="1" applyBorder="1" applyAlignment="1">
      <alignment horizontal="left"/>
    </xf>
    <xf numFmtId="0" fontId="22" fillId="0" borderId="13" xfId="35" applyFont="1" applyFill="1" applyBorder="1" applyAlignment="1">
      <alignment horizontal="left"/>
    </xf>
    <xf numFmtId="0" fontId="23" fillId="4" borderId="29" xfId="35" applyFont="1" applyFill="1" applyBorder="1" applyAlignment="1">
      <alignment horizontal="left"/>
    </xf>
    <xf numFmtId="0" fontId="40" fillId="0" borderId="4" xfId="24" applyFont="1" applyBorder="1" applyAlignment="1" applyProtection="1">
      <alignment horizontal="left" vertical="center" wrapText="1"/>
    </xf>
    <xf numFmtId="0" fontId="40" fillId="0" borderId="6" xfId="24" applyFont="1" applyBorder="1" applyAlignment="1" applyProtection="1">
      <alignment horizontal="left" vertical="center" wrapText="1"/>
    </xf>
    <xf numFmtId="0" fontId="40" fillId="0" borderId="5" xfId="24" applyFont="1" applyBorder="1" applyAlignment="1" applyProtection="1">
      <alignment horizontal="left" vertical="center" wrapText="1"/>
    </xf>
    <xf numFmtId="0" fontId="23" fillId="3" borderId="4" xfId="35" applyFont="1" applyFill="1" applyBorder="1" applyAlignment="1">
      <alignment horizontal="left"/>
    </xf>
    <xf numFmtId="0" fontId="23" fillId="3" borderId="6" xfId="35" applyFont="1" applyFill="1" applyBorder="1" applyAlignment="1">
      <alignment horizontal="left"/>
    </xf>
    <xf numFmtId="0" fontId="22" fillId="0" borderId="19" xfId="35" applyFont="1" applyFill="1" applyBorder="1" applyAlignment="1">
      <alignment horizontal="left"/>
    </xf>
    <xf numFmtId="0" fontId="23" fillId="3" borderId="8" xfId="35" applyFont="1" applyFill="1" applyBorder="1" applyAlignment="1">
      <alignment horizontal="center"/>
    </xf>
    <xf numFmtId="0" fontId="22" fillId="0" borderId="37" xfId="35" applyFont="1" applyFill="1" applyBorder="1" applyAlignment="1">
      <alignment horizontal="center" vertical="center"/>
    </xf>
    <xf numFmtId="0" fontId="22" fillId="0" borderId="39" xfId="35" applyFont="1" applyFill="1" applyBorder="1" applyAlignment="1">
      <alignment horizontal="center" vertical="center"/>
    </xf>
    <xf numFmtId="0" fontId="22" fillId="0" borderId="40" xfId="35" applyFont="1" applyFill="1" applyBorder="1" applyAlignment="1">
      <alignment horizontal="center" vertical="center"/>
    </xf>
    <xf numFmtId="0" fontId="22" fillId="0" borderId="13" xfId="35" applyFont="1" applyFill="1" applyBorder="1" applyAlignment="1"/>
    <xf numFmtId="0" fontId="22" fillId="0" borderId="44" xfId="35" applyFont="1" applyFill="1" applyBorder="1" applyAlignment="1"/>
    <xf numFmtId="0" fontId="22" fillId="0" borderId="44" xfId="35" applyFont="1" applyFill="1" applyBorder="1" applyAlignment="1">
      <alignment horizontal="left"/>
    </xf>
    <xf numFmtId="0" fontId="23" fillId="4" borderId="45" xfId="35" applyFont="1" applyFill="1" applyBorder="1" applyAlignment="1">
      <alignment horizontal="left"/>
    </xf>
    <xf numFmtId="0" fontId="23" fillId="4" borderId="51" xfId="35" applyFont="1" applyFill="1" applyBorder="1" applyAlignment="1">
      <alignment horizontal="left"/>
    </xf>
    <xf numFmtId="0" fontId="17" fillId="0" borderId="4" xfId="0" applyFont="1" applyBorder="1" applyAlignment="1" applyProtection="1">
      <alignment horizontal="left" vertical="center" wrapText="1"/>
    </xf>
    <xf numFmtId="0" fontId="17" fillId="0" borderId="6" xfId="0" applyFont="1" applyBorder="1" applyAlignment="1" applyProtection="1">
      <alignment horizontal="left" vertical="center" wrapText="1"/>
    </xf>
    <xf numFmtId="0" fontId="17" fillId="0" borderId="6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horizontal="left" vertical="center"/>
    </xf>
    <xf numFmtId="0" fontId="17" fillId="7" borderId="49" xfId="0" applyFont="1" applyFill="1" applyBorder="1" applyAlignment="1" applyProtection="1">
      <alignment horizontal="left" vertical="center"/>
    </xf>
    <xf numFmtId="0" fontId="17" fillId="7" borderId="39" xfId="0" applyFont="1" applyFill="1" applyBorder="1" applyAlignment="1" applyProtection="1">
      <alignment horizontal="left" vertical="center"/>
    </xf>
    <xf numFmtId="0" fontId="17" fillId="7" borderId="18" xfId="0" applyFont="1" applyFill="1" applyBorder="1" applyAlignment="1" applyProtection="1">
      <alignment horizontal="left" vertical="center"/>
    </xf>
    <xf numFmtId="0" fontId="23" fillId="3" borderId="2" xfId="9" applyFont="1" applyFill="1" applyBorder="1" applyAlignment="1">
      <alignment horizontal="center" vertical="center" wrapText="1"/>
    </xf>
    <xf numFmtId="0" fontId="23" fillId="3" borderId="3" xfId="9" applyFont="1" applyFill="1" applyBorder="1" applyAlignment="1">
      <alignment horizontal="center" vertical="center" wrapText="1"/>
    </xf>
    <xf numFmtId="0" fontId="28" fillId="0" borderId="4" xfId="9" applyFont="1" applyBorder="1" applyAlignment="1">
      <alignment horizontal="left" vertical="center" wrapText="1"/>
    </xf>
    <xf numFmtId="0" fontId="28" fillId="0" borderId="6" xfId="9" applyFont="1" applyBorder="1" applyAlignment="1">
      <alignment horizontal="left" vertical="center"/>
    </xf>
    <xf numFmtId="0" fontId="28" fillId="0" borderId="5" xfId="9" applyFont="1" applyBorder="1" applyAlignment="1">
      <alignment horizontal="left" vertical="center"/>
    </xf>
    <xf numFmtId="0" fontId="17" fillId="3" borderId="4" xfId="13" applyFont="1" applyFill="1" applyBorder="1" applyAlignment="1">
      <alignment horizontal="center"/>
    </xf>
    <xf numFmtId="0" fontId="17" fillId="3" borderId="5" xfId="13" applyFont="1" applyFill="1" applyBorder="1" applyAlignment="1">
      <alignment horizontal="center"/>
    </xf>
    <xf numFmtId="0" fontId="33" fillId="0" borderId="4" xfId="13" applyFont="1" applyBorder="1" applyAlignment="1">
      <alignment horizontal="left" vertical="center" wrapText="1"/>
    </xf>
    <xf numFmtId="0" fontId="33" fillId="0" borderId="6" xfId="13" applyFont="1" applyBorder="1" applyAlignment="1">
      <alignment horizontal="left" vertical="center"/>
    </xf>
    <xf numFmtId="0" fontId="33" fillId="0" borderId="5" xfId="13" applyFont="1" applyBorder="1" applyAlignment="1">
      <alignment horizontal="left" vertical="center"/>
    </xf>
    <xf numFmtId="0" fontId="23" fillId="3" borderId="45" xfId="13" applyFont="1" applyFill="1" applyBorder="1" applyAlignment="1">
      <alignment horizontal="center" vertical="center" wrapText="1"/>
    </xf>
    <xf numFmtId="0" fontId="23" fillId="3" borderId="30" xfId="13" applyFont="1" applyFill="1" applyBorder="1" applyAlignment="1">
      <alignment horizontal="center" vertical="center" wrapText="1"/>
    </xf>
    <xf numFmtId="0" fontId="23" fillId="3" borderId="7" xfId="13" applyFont="1" applyFill="1" applyBorder="1" applyAlignment="1">
      <alignment horizontal="center" vertical="center" wrapText="1"/>
    </xf>
    <xf numFmtId="0" fontId="23" fillId="3" borderId="45" xfId="13" applyFont="1" applyFill="1" applyBorder="1" applyAlignment="1">
      <alignment horizontal="center" wrapText="1"/>
    </xf>
    <xf numFmtId="0" fontId="23" fillId="3" borderId="30" xfId="13" applyFont="1" applyFill="1" applyBorder="1" applyAlignment="1">
      <alignment horizontal="center" wrapText="1"/>
    </xf>
    <xf numFmtId="0" fontId="23" fillId="3" borderId="7" xfId="13" applyFont="1" applyFill="1" applyBorder="1" applyAlignment="1">
      <alignment horizontal="center" wrapText="1"/>
    </xf>
    <xf numFmtId="0" fontId="23" fillId="3" borderId="45" xfId="13" applyFont="1" applyFill="1" applyBorder="1" applyAlignment="1">
      <alignment horizontal="center" vertical="center"/>
    </xf>
    <xf numFmtId="0" fontId="23" fillId="3" borderId="51" xfId="13" applyFont="1" applyFill="1" applyBorder="1" applyAlignment="1">
      <alignment horizontal="center" vertical="center"/>
    </xf>
    <xf numFmtId="0" fontId="23" fillId="3" borderId="36" xfId="13" applyFont="1" applyFill="1" applyBorder="1" applyAlignment="1">
      <alignment horizontal="center" vertical="center"/>
    </xf>
    <xf numFmtId="3" fontId="23" fillId="3" borderId="2" xfId="13" applyNumberFormat="1" applyFont="1" applyFill="1" applyBorder="1" applyAlignment="1">
      <alignment horizontal="center" vertical="center" wrapText="1"/>
    </xf>
    <xf numFmtId="3" fontId="23" fillId="3" borderId="3" xfId="13" applyNumberFormat="1" applyFont="1" applyFill="1" applyBorder="1" applyAlignment="1">
      <alignment horizontal="center" vertical="center" wrapText="1"/>
    </xf>
    <xf numFmtId="164" fontId="31" fillId="6" borderId="60" xfId="24" applyNumberFormat="1" applyFont="1" applyFill="1" applyBorder="1" applyAlignment="1" applyProtection="1">
      <alignment horizontal="center" vertical="center"/>
    </xf>
    <xf numFmtId="164" fontId="48" fillId="6" borderId="58" xfId="24" applyNumberFormat="1" applyFont="1" applyFill="1" applyBorder="1" applyAlignment="1" applyProtection="1">
      <alignment horizontal="center" vertical="center"/>
    </xf>
    <xf numFmtId="164" fontId="48" fillId="6" borderId="59" xfId="24" applyNumberFormat="1" applyFont="1" applyFill="1" applyBorder="1" applyAlignment="1" applyProtection="1">
      <alignment horizontal="center" vertical="center"/>
    </xf>
    <xf numFmtId="0" fontId="31" fillId="0" borderId="4" xfId="24" applyFont="1" applyBorder="1" applyAlignment="1" applyProtection="1">
      <alignment horizontal="left" vertical="center" wrapText="1" indent="8"/>
    </xf>
    <xf numFmtId="0" fontId="31" fillId="0" borderId="6" xfId="24" applyFont="1" applyBorder="1" applyAlignment="1" applyProtection="1">
      <alignment horizontal="left" vertical="center" wrapText="1" indent="8"/>
    </xf>
    <xf numFmtId="0" fontId="31" fillId="0" borderId="5" xfId="24" applyFont="1" applyBorder="1" applyAlignment="1" applyProtection="1">
      <alignment horizontal="left" vertical="center" wrapText="1" indent="8"/>
    </xf>
    <xf numFmtId="0" fontId="17" fillId="3" borderId="8" xfId="39" applyFont="1" applyFill="1" applyBorder="1" applyAlignment="1">
      <alignment horizontal="left"/>
    </xf>
    <xf numFmtId="3" fontId="23" fillId="0" borderId="0" xfId="39" applyNumberFormat="1" applyFont="1" applyBorder="1" applyAlignment="1">
      <alignment horizontal="right" vertical="distributed"/>
    </xf>
    <xf numFmtId="0" fontId="16" fillId="0" borderId="4" xfId="39" applyFont="1" applyBorder="1" applyAlignment="1">
      <alignment horizontal="left"/>
    </xf>
    <xf numFmtId="0" fontId="16" fillId="0" borderId="5" xfId="39" applyFont="1" applyBorder="1" applyAlignment="1">
      <alignment horizontal="left"/>
    </xf>
    <xf numFmtId="0" fontId="17" fillId="2" borderId="4" xfId="39" applyFont="1" applyFill="1" applyBorder="1" applyAlignment="1">
      <alignment horizontal="left"/>
    </xf>
    <xf numFmtId="0" fontId="17" fillId="2" borderId="5" xfId="39" applyFont="1" applyFill="1" applyBorder="1" applyAlignment="1">
      <alignment horizontal="left"/>
    </xf>
    <xf numFmtId="0" fontId="3" fillId="0" borderId="0" xfId="61" applyAlignment="1">
      <alignment horizontal="center"/>
    </xf>
    <xf numFmtId="0" fontId="28" fillId="0" borderId="0" xfId="9" applyFont="1" applyBorder="1" applyAlignment="1">
      <alignment horizontal="left" vertical="center" wrapText="1"/>
    </xf>
    <xf numFmtId="0" fontId="17" fillId="8" borderId="8" xfId="16" applyFont="1" applyFill="1" applyBorder="1" applyAlignment="1">
      <alignment horizontal="center" vertical="center"/>
    </xf>
    <xf numFmtId="0" fontId="17" fillId="8" borderId="2" xfId="16" applyFont="1" applyFill="1" applyBorder="1" applyAlignment="1">
      <alignment horizontal="center" vertical="center"/>
    </xf>
    <xf numFmtId="0" fontId="17" fillId="8" borderId="3" xfId="16" applyFont="1" applyFill="1" applyBorder="1" applyAlignment="1">
      <alignment horizontal="center" vertical="center"/>
    </xf>
    <xf numFmtId="0" fontId="17" fillId="8" borderId="8" xfId="16" applyFont="1" applyFill="1" applyBorder="1" applyAlignment="1">
      <alignment horizontal="center" vertical="center" wrapText="1"/>
    </xf>
    <xf numFmtId="0" fontId="17" fillId="8" borderId="2" xfId="16" applyFont="1" applyFill="1" applyBorder="1" applyAlignment="1">
      <alignment horizontal="center" vertical="center" wrapText="1"/>
    </xf>
    <xf numFmtId="0" fontId="17" fillId="8" borderId="3" xfId="16" applyFont="1" applyFill="1" applyBorder="1" applyAlignment="1">
      <alignment horizontal="center" vertical="center" wrapText="1"/>
    </xf>
    <xf numFmtId="0" fontId="17" fillId="8" borderId="8" xfId="16" applyFont="1" applyFill="1" applyBorder="1" applyAlignment="1">
      <alignment horizontal="center"/>
    </xf>
    <xf numFmtId="0" fontId="33" fillId="2" borderId="4" xfId="61" applyFont="1" applyFill="1" applyBorder="1" applyAlignment="1">
      <alignment horizontal="left"/>
    </xf>
    <xf numFmtId="0" fontId="33" fillId="2" borderId="6" xfId="61" applyFont="1" applyFill="1" applyBorder="1" applyAlignment="1">
      <alignment horizontal="left"/>
    </xf>
    <xf numFmtId="0" fontId="23" fillId="0" borderId="0" xfId="61" applyFont="1" applyAlignment="1">
      <alignment horizontal="center"/>
    </xf>
    <xf numFmtId="0" fontId="23" fillId="0" borderId="0" xfId="61" applyFont="1" applyBorder="1" applyAlignment="1">
      <alignment horizontal="center"/>
    </xf>
    <xf numFmtId="0" fontId="23" fillId="0" borderId="0" xfId="13" applyFont="1" applyBorder="1" applyAlignment="1">
      <alignment horizontal="left" vertical="center" wrapText="1"/>
    </xf>
    <xf numFmtId="44" fontId="16" fillId="0" borderId="70" xfId="38" applyFont="1" applyFill="1" applyBorder="1" applyAlignment="1">
      <alignment horizontal="right" vertical="distributed"/>
    </xf>
    <xf numFmtId="44" fontId="16" fillId="0" borderId="69" xfId="38" applyFont="1" applyFill="1" applyBorder="1" applyAlignment="1">
      <alignment horizontal="right" vertical="distributed"/>
    </xf>
    <xf numFmtId="0" fontId="22" fillId="0" borderId="70" xfId="62" applyFont="1" applyFill="1" applyBorder="1" applyAlignment="1"/>
    <xf numFmtId="0" fontId="22" fillId="0" borderId="69" xfId="62" applyFont="1" applyFill="1" applyBorder="1" applyAlignment="1"/>
    <xf numFmtId="0" fontId="22" fillId="0" borderId="96" xfId="62" applyFont="1" applyFill="1" applyBorder="1" applyAlignment="1"/>
    <xf numFmtId="0" fontId="22" fillId="0" borderId="97" xfId="62" applyFont="1" applyFill="1" applyBorder="1" applyAlignment="1"/>
    <xf numFmtId="44" fontId="16" fillId="0" borderId="82" xfId="38" applyFont="1" applyFill="1" applyBorder="1" applyAlignment="1">
      <alignment horizontal="right" vertical="distributed"/>
    </xf>
    <xf numFmtId="44" fontId="16" fillId="0" borderId="98" xfId="38" applyFont="1" applyFill="1" applyBorder="1" applyAlignment="1">
      <alignment horizontal="right" vertical="distributed"/>
    </xf>
    <xf numFmtId="0" fontId="17" fillId="3" borderId="4" xfId="62" applyFont="1" applyFill="1" applyBorder="1"/>
    <xf numFmtId="0" fontId="17" fillId="3" borderId="86" xfId="62" applyFont="1" applyFill="1" applyBorder="1"/>
    <xf numFmtId="43" fontId="17" fillId="3" borderId="85" xfId="63" applyNumberFormat="1" applyFont="1" applyFill="1" applyBorder="1" applyAlignment="1" applyProtection="1">
      <alignment horizontal="right" vertical="distributed"/>
    </xf>
    <xf numFmtId="43" fontId="17" fillId="3" borderId="5" xfId="63" applyNumberFormat="1" applyFont="1" applyFill="1" applyBorder="1" applyAlignment="1" applyProtection="1">
      <alignment horizontal="right" vertical="distributed"/>
    </xf>
    <xf numFmtId="0" fontId="22" fillId="0" borderId="68" xfId="62" applyFont="1" applyFill="1" applyBorder="1" applyAlignment="1">
      <alignment horizontal="left" wrapText="1"/>
    </xf>
    <xf numFmtId="0" fontId="18" fillId="0" borderId="69" xfId="2" applyBorder="1" applyAlignment="1">
      <alignment horizontal="left" wrapText="1"/>
    </xf>
    <xf numFmtId="44" fontId="16" fillId="0" borderId="70" xfId="38" applyFont="1" applyFill="1" applyBorder="1" applyAlignment="1">
      <alignment horizontal="right" vertical="distributed" wrapText="1"/>
    </xf>
    <xf numFmtId="0" fontId="18" fillId="0" borderId="71" xfId="2" applyBorder="1" applyAlignment="1">
      <alignment horizontal="right" vertical="distributed" wrapText="1"/>
    </xf>
    <xf numFmtId="0" fontId="22" fillId="0" borderId="68" xfId="62" applyFont="1" applyFill="1" applyBorder="1" applyAlignment="1"/>
    <xf numFmtId="44" fontId="16" fillId="0" borderId="71" xfId="38" applyFont="1" applyFill="1" applyBorder="1" applyAlignment="1">
      <alignment horizontal="right" vertical="distributed"/>
    </xf>
    <xf numFmtId="0" fontId="22" fillId="0" borderId="68" xfId="62" applyFont="1" applyFill="1" applyBorder="1" applyAlignment="1">
      <alignment horizontal="left"/>
    </xf>
    <xf numFmtId="0" fontId="22" fillId="0" borderId="69" xfId="62" applyFont="1" applyFill="1" applyBorder="1" applyAlignment="1">
      <alignment horizontal="left"/>
    </xf>
    <xf numFmtId="44" fontId="22" fillId="0" borderId="70" xfId="62" applyNumberFormat="1" applyFont="1" applyBorder="1" applyAlignment="1">
      <alignment horizontal="right" wrapText="1"/>
    </xf>
    <xf numFmtId="44" fontId="49" fillId="0" borderId="71" xfId="2" applyNumberFormat="1" applyFont="1" applyBorder="1" applyAlignment="1">
      <alignment horizontal="right" wrapText="1"/>
    </xf>
    <xf numFmtId="0" fontId="22" fillId="0" borderId="94" xfId="62" applyFont="1" applyFill="1" applyBorder="1" applyAlignment="1"/>
    <xf numFmtId="0" fontId="22" fillId="0" borderId="81" xfId="62" applyFont="1" applyFill="1" applyBorder="1" applyAlignment="1"/>
    <xf numFmtId="44" fontId="16" fillId="0" borderId="79" xfId="38" applyFont="1" applyFill="1" applyBorder="1" applyAlignment="1">
      <alignment horizontal="right" vertical="distributed"/>
    </xf>
    <xf numFmtId="44" fontId="16" fillId="0" borderId="95" xfId="38" applyFont="1" applyFill="1" applyBorder="1" applyAlignment="1">
      <alignment horizontal="right" vertical="distributed"/>
    </xf>
    <xf numFmtId="0" fontId="23" fillId="0" borderId="4" xfId="62" applyFont="1" applyFill="1" applyBorder="1" applyAlignment="1">
      <alignment horizontal="center" vertical="center"/>
    </xf>
    <xf numFmtId="0" fontId="23" fillId="0" borderId="6" xfId="62" applyFont="1" applyFill="1" applyBorder="1" applyAlignment="1">
      <alignment horizontal="center" vertical="center"/>
    </xf>
    <xf numFmtId="0" fontId="23" fillId="0" borderId="5" xfId="62" applyFont="1" applyFill="1" applyBorder="1" applyAlignment="1">
      <alignment horizontal="center" vertical="center"/>
    </xf>
    <xf numFmtId="0" fontId="17" fillId="3" borderId="45" xfId="62" applyFont="1" applyFill="1" applyBorder="1" applyAlignment="1">
      <alignment horizontal="center" vertical="center"/>
    </xf>
    <xf numFmtId="0" fontId="17" fillId="3" borderId="66" xfId="62" applyFont="1" applyFill="1" applyBorder="1" applyAlignment="1">
      <alignment horizontal="center" vertical="center"/>
    </xf>
    <xf numFmtId="0" fontId="17" fillId="3" borderId="67" xfId="62" applyFont="1" applyFill="1" applyBorder="1" applyAlignment="1">
      <alignment horizontal="center" vertical="center"/>
    </xf>
    <xf numFmtId="0" fontId="17" fillId="3" borderId="36" xfId="62" applyFont="1" applyFill="1" applyBorder="1" applyAlignment="1">
      <alignment horizontal="center" vertical="center"/>
    </xf>
    <xf numFmtId="0" fontId="22" fillId="0" borderId="4" xfId="62" applyFont="1" applyFill="1" applyBorder="1" applyAlignment="1"/>
    <xf numFmtId="0" fontId="22" fillId="0" borderId="86" xfId="62" applyFont="1" applyFill="1" applyBorder="1" applyAlignment="1"/>
    <xf numFmtId="43" fontId="17" fillId="0" borderId="85" xfId="63" applyNumberFormat="1" applyFont="1" applyFill="1" applyBorder="1" applyAlignment="1" applyProtection="1">
      <alignment horizontal="right" vertical="distributed"/>
    </xf>
    <xf numFmtId="43" fontId="17" fillId="0" borderId="5" xfId="63" applyNumberFormat="1" applyFont="1" applyFill="1" applyBorder="1" applyAlignment="1" applyProtection="1">
      <alignment horizontal="right" vertical="distributed"/>
    </xf>
    <xf numFmtId="0" fontId="17" fillId="3" borderId="4" xfId="2" applyFont="1" applyFill="1" applyBorder="1" applyAlignment="1">
      <alignment horizontal="left"/>
    </xf>
    <xf numFmtId="0" fontId="17" fillId="3" borderId="6" xfId="2" applyFont="1" applyFill="1" applyBorder="1" applyAlignment="1">
      <alignment horizontal="left"/>
    </xf>
    <xf numFmtId="0" fontId="17" fillId="3" borderId="5" xfId="2" applyFont="1" applyFill="1" applyBorder="1" applyAlignment="1">
      <alignment horizontal="left"/>
    </xf>
    <xf numFmtId="0" fontId="17" fillId="3" borderId="4" xfId="2" applyFont="1" applyFill="1" applyBorder="1" applyAlignment="1">
      <alignment horizontal="left" vertical="center"/>
    </xf>
    <xf numFmtId="0" fontId="17" fillId="3" borderId="6" xfId="2" applyFont="1" applyFill="1" applyBorder="1" applyAlignment="1">
      <alignment horizontal="left" vertical="center"/>
    </xf>
    <xf numFmtId="0" fontId="17" fillId="3" borderId="86" xfId="2" applyFont="1" applyFill="1" applyBorder="1" applyAlignment="1">
      <alignment horizontal="left" vertical="center"/>
    </xf>
    <xf numFmtId="0" fontId="17" fillId="4" borderId="4" xfId="2" applyFont="1" applyFill="1" applyBorder="1"/>
    <xf numFmtId="0" fontId="17" fillId="4" borderId="6" xfId="2" applyFont="1" applyFill="1" applyBorder="1"/>
    <xf numFmtId="0" fontId="17" fillId="4" borderId="86" xfId="2" applyFont="1" applyFill="1" applyBorder="1"/>
    <xf numFmtId="0" fontId="16" fillId="0" borderId="94" xfId="2" applyFont="1" applyFill="1" applyBorder="1" applyAlignment="1">
      <alignment horizontal="left"/>
    </xf>
    <xf numFmtId="0" fontId="16" fillId="0" borderId="80" xfId="2" applyFont="1" applyFill="1" applyBorder="1" applyAlignment="1">
      <alignment horizontal="left"/>
    </xf>
    <xf numFmtId="0" fontId="16" fillId="0" borderId="81" xfId="2" applyFont="1" applyFill="1" applyBorder="1" applyAlignment="1">
      <alignment horizontal="left"/>
    </xf>
    <xf numFmtId="0" fontId="16" fillId="0" borderId="68" xfId="2" applyFont="1" applyFill="1" applyBorder="1" applyAlignment="1">
      <alignment horizontal="left"/>
    </xf>
    <xf numFmtId="0" fontId="16" fillId="0" borderId="72" xfId="2" applyFont="1" applyFill="1" applyBorder="1" applyAlignment="1">
      <alignment horizontal="left"/>
    </xf>
    <xf numFmtId="0" fontId="16" fillId="0" borderId="69" xfId="2" applyFont="1" applyFill="1" applyBorder="1" applyAlignment="1">
      <alignment horizontal="left"/>
    </xf>
    <xf numFmtId="0" fontId="16" fillId="0" borderId="96" xfId="2" applyFont="1" applyFill="1" applyBorder="1" applyAlignment="1">
      <alignment horizontal="left"/>
    </xf>
    <xf numFmtId="0" fontId="16" fillId="0" borderId="99" xfId="2" applyFont="1" applyFill="1" applyBorder="1" applyAlignment="1">
      <alignment horizontal="left"/>
    </xf>
    <xf numFmtId="0" fontId="16" fillId="0" borderId="97" xfId="2" applyFont="1" applyFill="1" applyBorder="1" applyAlignment="1">
      <alignment horizontal="left"/>
    </xf>
    <xf numFmtId="0" fontId="17" fillId="4" borderId="4" xfId="2" applyFont="1" applyFill="1" applyBorder="1" applyAlignment="1">
      <alignment horizontal="left"/>
    </xf>
    <xf numFmtId="0" fontId="17" fillId="4" borderId="6" xfId="2" applyFont="1" applyFill="1" applyBorder="1" applyAlignment="1">
      <alignment horizontal="left"/>
    </xf>
    <xf numFmtId="0" fontId="17" fillId="4" borderId="86" xfId="2" applyFont="1" applyFill="1" applyBorder="1" applyAlignment="1">
      <alignment horizontal="left"/>
    </xf>
    <xf numFmtId="0" fontId="17" fillId="3" borderId="86" xfId="2" applyFont="1" applyFill="1" applyBorder="1" applyAlignment="1">
      <alignment horizontal="left"/>
    </xf>
    <xf numFmtId="0" fontId="17" fillId="3" borderId="111" xfId="2" applyFont="1" applyFill="1" applyBorder="1" applyAlignment="1">
      <alignment horizontal="left"/>
    </xf>
    <xf numFmtId="0" fontId="17" fillId="3" borderId="110" xfId="2" applyFont="1" applyFill="1" applyBorder="1" applyAlignment="1">
      <alignment horizontal="left"/>
    </xf>
    <xf numFmtId="0" fontId="17" fillId="3" borderId="90" xfId="2" applyFont="1" applyFill="1" applyBorder="1" applyAlignment="1">
      <alignment horizontal="left"/>
    </xf>
    <xf numFmtId="0" fontId="17" fillId="4" borderId="79" xfId="2" applyFont="1" applyFill="1" applyBorder="1" applyAlignment="1">
      <alignment horizontal="left"/>
    </xf>
    <xf numFmtId="0" fontId="17" fillId="4" borderId="80" xfId="2" applyFont="1" applyFill="1" applyBorder="1" applyAlignment="1">
      <alignment horizontal="left"/>
    </xf>
    <xf numFmtId="0" fontId="17" fillId="4" borderId="81" xfId="2" applyFont="1" applyFill="1" applyBorder="1" applyAlignment="1">
      <alignment horizontal="left"/>
    </xf>
    <xf numFmtId="0" fontId="17" fillId="0" borderId="0" xfId="2" applyFont="1" applyFill="1" applyBorder="1" applyAlignment="1">
      <alignment horizontal="center" vertical="center"/>
    </xf>
    <xf numFmtId="0" fontId="17" fillId="3" borderId="4" xfId="2" applyFont="1" applyFill="1" applyBorder="1" applyAlignment="1">
      <alignment horizontal="center"/>
    </xf>
    <xf numFmtId="0" fontId="17" fillId="3" borderId="6" xfId="2" applyFont="1" applyFill="1" applyBorder="1" applyAlignment="1">
      <alignment horizontal="center"/>
    </xf>
    <xf numFmtId="0" fontId="17" fillId="3" borderId="5" xfId="2" applyFont="1" applyFill="1" applyBorder="1" applyAlignment="1">
      <alignment horizontal="center"/>
    </xf>
    <xf numFmtId="0" fontId="17" fillId="3" borderId="108" xfId="2" applyFont="1" applyFill="1" applyBorder="1" applyAlignment="1">
      <alignment horizontal="left"/>
    </xf>
    <xf numFmtId="0" fontId="17" fillId="3" borderId="29" xfId="2" applyFont="1" applyFill="1" applyBorder="1" applyAlignment="1">
      <alignment horizontal="left"/>
    </xf>
    <xf numFmtId="0" fontId="17" fillId="3" borderId="109" xfId="2" applyFont="1" applyFill="1" applyBorder="1" applyAlignment="1">
      <alignment horizontal="left"/>
    </xf>
    <xf numFmtId="0" fontId="17" fillId="3" borderId="89" xfId="2" applyFont="1" applyFill="1" applyBorder="1" applyAlignment="1">
      <alignment horizontal="left"/>
    </xf>
    <xf numFmtId="0" fontId="17" fillId="3" borderId="87" xfId="2" applyFont="1" applyFill="1" applyBorder="1" applyAlignment="1">
      <alignment horizontal="center"/>
    </xf>
    <xf numFmtId="0" fontId="17" fillId="3" borderId="112" xfId="2" applyFont="1" applyFill="1" applyBorder="1" applyAlignment="1">
      <alignment horizontal="center"/>
    </xf>
    <xf numFmtId="0" fontId="17" fillId="3" borderId="88" xfId="2" applyFont="1" applyFill="1" applyBorder="1" applyAlignment="1">
      <alignment horizontal="center"/>
    </xf>
    <xf numFmtId="0" fontId="17" fillId="4" borderId="70" xfId="2" applyFont="1" applyFill="1" applyBorder="1" applyAlignment="1">
      <alignment horizontal="left"/>
    </xf>
    <xf numFmtId="0" fontId="17" fillId="4" borderId="72" xfId="2" applyFont="1" applyFill="1" applyBorder="1" applyAlignment="1">
      <alignment horizontal="left"/>
    </xf>
    <xf numFmtId="0" fontId="17" fillId="4" borderId="69" xfId="2" applyFont="1" applyFill="1" applyBorder="1" applyAlignment="1">
      <alignment horizontal="left"/>
    </xf>
    <xf numFmtId="0" fontId="17" fillId="3" borderId="8" xfId="2" applyFont="1" applyFill="1" applyBorder="1" applyAlignment="1">
      <alignment horizontal="center" vertical="center"/>
    </xf>
    <xf numFmtId="0" fontId="17" fillId="3" borderId="8" xfId="2" applyFont="1" applyFill="1" applyBorder="1" applyAlignment="1">
      <alignment horizontal="center"/>
    </xf>
    <xf numFmtId="0" fontId="17" fillId="0" borderId="0" xfId="2" applyFont="1" applyAlignment="1">
      <alignment horizontal="center"/>
    </xf>
    <xf numFmtId="0" fontId="17" fillId="0" borderId="2" xfId="2" applyFont="1" applyBorder="1" applyAlignment="1">
      <alignment horizontal="center" vertical="center" wrapText="1"/>
    </xf>
    <xf numFmtId="0" fontId="17" fillId="0" borderId="54" xfId="2" applyFont="1" applyBorder="1" applyAlignment="1">
      <alignment horizontal="center" vertical="center" wrapText="1"/>
    </xf>
    <xf numFmtId="0" fontId="16" fillId="0" borderId="54" xfId="2" applyFont="1" applyBorder="1" applyAlignment="1">
      <alignment wrapText="1"/>
    </xf>
    <xf numFmtId="0" fontId="16" fillId="0" borderId="3" xfId="2" applyFont="1" applyBorder="1" applyAlignment="1">
      <alignment wrapText="1"/>
    </xf>
    <xf numFmtId="4" fontId="17" fillId="0" borderId="2" xfId="2" applyNumberFormat="1" applyFont="1" applyBorder="1" applyAlignment="1">
      <alignment horizontal="right" vertical="center" wrapText="1"/>
    </xf>
    <xf numFmtId="4" fontId="17" fillId="0" borderId="54" xfId="2" applyNumberFormat="1" applyFont="1" applyBorder="1" applyAlignment="1">
      <alignment horizontal="right" vertical="center" wrapText="1"/>
    </xf>
    <xf numFmtId="4" fontId="16" fillId="0" borderId="54" xfId="2" applyNumberFormat="1" applyFont="1" applyBorder="1" applyAlignment="1">
      <alignment horizontal="right" wrapText="1"/>
    </xf>
    <xf numFmtId="4" fontId="16" fillId="0" borderId="3" xfId="2" applyNumberFormat="1" applyFont="1" applyBorder="1" applyAlignment="1">
      <alignment horizontal="right" wrapText="1"/>
    </xf>
    <xf numFmtId="0" fontId="22" fillId="0" borderId="79" xfId="64" applyFont="1" applyFill="1" applyBorder="1" applyAlignment="1"/>
    <xf numFmtId="0" fontId="22" fillId="0" borderId="81" xfId="64" applyFont="1" applyFill="1" applyBorder="1" applyAlignment="1"/>
    <xf numFmtId="43" fontId="16" fillId="0" borderId="79" xfId="65" applyNumberFormat="1" applyFont="1" applyFill="1" applyBorder="1" applyAlignment="1">
      <alignment horizontal="right" vertical="distributed"/>
    </xf>
    <xf numFmtId="43" fontId="16" fillId="0" borderId="81" xfId="65" applyNumberFormat="1" applyFont="1" applyFill="1" applyBorder="1" applyAlignment="1">
      <alignment horizontal="right" vertical="distributed"/>
    </xf>
    <xf numFmtId="0" fontId="22" fillId="0" borderId="82" xfId="64" applyFont="1" applyFill="1" applyBorder="1" applyAlignment="1"/>
    <xf numFmtId="0" fontId="22" fillId="0" borderId="97" xfId="64" applyFont="1" applyFill="1" applyBorder="1" applyAlignment="1"/>
    <xf numFmtId="43" fontId="16" fillId="0" borderId="82" xfId="65" applyNumberFormat="1" applyFont="1" applyFill="1" applyBorder="1" applyAlignment="1">
      <alignment horizontal="right" vertical="distributed"/>
    </xf>
    <xf numFmtId="43" fontId="16" fillId="0" borderId="97" xfId="65" applyNumberFormat="1" applyFont="1" applyFill="1" applyBorder="1" applyAlignment="1">
      <alignment horizontal="right" vertical="distributed"/>
    </xf>
    <xf numFmtId="0" fontId="17" fillId="3" borderId="4" xfId="64" applyFont="1" applyFill="1" applyBorder="1"/>
    <xf numFmtId="0" fontId="17" fillId="3" borderId="86" xfId="64" applyFont="1" applyFill="1" applyBorder="1"/>
    <xf numFmtId="43" fontId="17" fillId="3" borderId="85" xfId="65" applyNumberFormat="1" applyFont="1" applyFill="1" applyBorder="1" applyAlignment="1" applyProtection="1">
      <alignment horizontal="right" vertical="distributed"/>
    </xf>
    <xf numFmtId="43" fontId="17" fillId="3" borderId="5" xfId="65" applyNumberFormat="1" applyFont="1" applyFill="1" applyBorder="1" applyAlignment="1" applyProtection="1">
      <alignment horizontal="right" vertical="distributed"/>
    </xf>
    <xf numFmtId="0" fontId="22" fillId="0" borderId="70" xfId="64" applyFont="1" applyFill="1" applyBorder="1" applyAlignment="1"/>
    <xf numFmtId="0" fontId="22" fillId="0" borderId="69" xfId="64" applyFont="1" applyFill="1" applyBorder="1" applyAlignment="1"/>
    <xf numFmtId="43" fontId="16" fillId="0" borderId="70" xfId="65" applyNumberFormat="1" applyFont="1" applyFill="1" applyBorder="1" applyAlignment="1">
      <alignment horizontal="right" vertical="distributed"/>
    </xf>
    <xf numFmtId="43" fontId="16" fillId="0" borderId="69" xfId="65" applyNumberFormat="1" applyFont="1" applyFill="1" applyBorder="1" applyAlignment="1">
      <alignment horizontal="right" vertical="distributed"/>
    </xf>
    <xf numFmtId="0" fontId="22" fillId="0" borderId="89" xfId="64" applyFont="1" applyFill="1" applyBorder="1" applyAlignment="1"/>
    <xf numFmtId="0" fontId="22" fillId="0" borderId="90" xfId="64" applyFont="1" applyFill="1" applyBorder="1" applyAlignment="1"/>
    <xf numFmtId="43" fontId="16" fillId="0" borderId="89" xfId="65" applyNumberFormat="1" applyFont="1" applyFill="1" applyBorder="1" applyAlignment="1">
      <alignment horizontal="right" vertical="distributed"/>
    </xf>
    <xf numFmtId="43" fontId="16" fillId="0" borderId="90" xfId="65" applyNumberFormat="1" applyFont="1" applyFill="1" applyBorder="1" applyAlignment="1">
      <alignment horizontal="right" vertical="distributed"/>
    </xf>
    <xf numFmtId="0" fontId="23" fillId="0" borderId="4" xfId="64" applyFont="1" applyFill="1" applyBorder="1" applyAlignment="1">
      <alignment horizontal="center" vertical="center"/>
    </xf>
    <xf numFmtId="0" fontId="23" fillId="0" borderId="6" xfId="64" applyFont="1" applyFill="1" applyBorder="1" applyAlignment="1">
      <alignment horizontal="center" vertical="center"/>
    </xf>
    <xf numFmtId="0" fontId="23" fillId="0" borderId="5" xfId="64" applyFont="1" applyFill="1" applyBorder="1" applyAlignment="1">
      <alignment horizontal="center" vertical="center"/>
    </xf>
    <xf numFmtId="0" fontId="17" fillId="3" borderId="4" xfId="64" applyFont="1" applyFill="1" applyBorder="1" applyAlignment="1">
      <alignment horizontal="center"/>
    </xf>
    <xf numFmtId="0" fontId="17" fillId="3" borderId="86" xfId="64" applyFont="1" applyFill="1" applyBorder="1" applyAlignment="1">
      <alignment horizontal="center"/>
    </xf>
    <xf numFmtId="0" fontId="17" fillId="3" borderId="85" xfId="64" applyFont="1" applyFill="1" applyBorder="1" applyAlignment="1">
      <alignment horizontal="center"/>
    </xf>
    <xf numFmtId="0" fontId="17" fillId="3" borderId="5" xfId="64" applyFont="1" applyFill="1" applyBorder="1" applyAlignment="1">
      <alignment horizontal="center"/>
    </xf>
    <xf numFmtId="0" fontId="23" fillId="0" borderId="4" xfId="13" applyFont="1" applyBorder="1" applyAlignment="1">
      <alignment horizontal="center" vertical="center" wrapText="1"/>
    </xf>
    <xf numFmtId="0" fontId="23" fillId="0" borderId="6" xfId="13" applyFont="1" applyBorder="1" applyAlignment="1">
      <alignment horizontal="center" vertical="center" wrapText="1"/>
    </xf>
    <xf numFmtId="0" fontId="23" fillId="0" borderId="5" xfId="13" applyFont="1" applyBorder="1" applyAlignment="1">
      <alignment horizontal="center" vertical="center" wrapText="1"/>
    </xf>
    <xf numFmtId="0" fontId="23" fillId="0" borderId="29" xfId="13" applyFont="1" applyBorder="1" applyAlignment="1">
      <alignment horizontal="left" vertical="center" wrapText="1"/>
    </xf>
    <xf numFmtId="0" fontId="23" fillId="5" borderId="7" xfId="66" applyFont="1" applyFill="1" applyBorder="1" applyAlignment="1">
      <alignment horizontal="left"/>
    </xf>
    <xf numFmtId="0" fontId="23" fillId="5" borderId="29" xfId="66" applyFont="1" applyFill="1" applyBorder="1" applyAlignment="1">
      <alignment horizontal="left"/>
    </xf>
    <xf numFmtId="0" fontId="23" fillId="5" borderId="31" xfId="66" applyFont="1" applyFill="1" applyBorder="1" applyAlignment="1">
      <alignment horizontal="left"/>
    </xf>
    <xf numFmtId="0" fontId="23" fillId="0" borderId="20" xfId="66" applyFont="1" applyFill="1" applyBorder="1" applyAlignment="1">
      <alignment horizontal="left"/>
    </xf>
    <xf numFmtId="0" fontId="23" fillId="0" borderId="21" xfId="66" applyFont="1" applyFill="1" applyBorder="1" applyAlignment="1">
      <alignment horizontal="left"/>
    </xf>
    <xf numFmtId="0" fontId="23" fillId="0" borderId="23" xfId="66" applyFont="1" applyFill="1" applyBorder="1" applyAlignment="1">
      <alignment horizontal="left"/>
    </xf>
    <xf numFmtId="0" fontId="23" fillId="5" borderId="20" xfId="66" applyFont="1" applyFill="1" applyBorder="1" applyAlignment="1">
      <alignment horizontal="left"/>
    </xf>
    <xf numFmtId="0" fontId="23" fillId="5" borderId="21" xfId="66" applyFont="1" applyFill="1" applyBorder="1" applyAlignment="1">
      <alignment horizontal="left"/>
    </xf>
    <xf numFmtId="0" fontId="23" fillId="5" borderId="23" xfId="66" applyFont="1" applyFill="1" applyBorder="1" applyAlignment="1">
      <alignment horizontal="left"/>
    </xf>
    <xf numFmtId="0" fontId="23" fillId="0" borderId="30" xfId="66" applyFont="1" applyFill="1" applyBorder="1" applyAlignment="1">
      <alignment horizontal="center"/>
    </xf>
    <xf numFmtId="0" fontId="23" fillId="0" borderId="0" xfId="66" applyFont="1" applyFill="1" applyBorder="1" applyAlignment="1">
      <alignment horizontal="center"/>
    </xf>
    <xf numFmtId="0" fontId="23" fillId="0" borderId="34" xfId="66" applyFont="1" applyFill="1" applyBorder="1" applyAlignment="1">
      <alignment horizontal="center"/>
    </xf>
    <xf numFmtId="0" fontId="38" fillId="4" borderId="4" xfId="66" applyFont="1" applyFill="1" applyBorder="1" applyAlignment="1">
      <alignment horizontal="center"/>
    </xf>
    <xf numFmtId="0" fontId="38" fillId="4" borderId="6" xfId="66" applyFont="1" applyFill="1" applyBorder="1" applyAlignment="1">
      <alignment horizontal="center"/>
    </xf>
    <xf numFmtId="0" fontId="38" fillId="4" borderId="5" xfId="66" applyFont="1" applyFill="1" applyBorder="1" applyAlignment="1">
      <alignment horizontal="center"/>
    </xf>
    <xf numFmtId="0" fontId="23" fillId="3" borderId="20" xfId="66" applyFont="1" applyFill="1" applyBorder="1" applyAlignment="1">
      <alignment horizontal="left"/>
    </xf>
    <xf numFmtId="0" fontId="23" fillId="3" borderId="21" xfId="66" applyFont="1" applyFill="1" applyBorder="1" applyAlignment="1">
      <alignment horizontal="left"/>
    </xf>
    <xf numFmtId="0" fontId="23" fillId="0" borderId="22" xfId="66" applyFont="1" applyFill="1" applyBorder="1" applyAlignment="1">
      <alignment horizontal="left"/>
    </xf>
    <xf numFmtId="0" fontId="22" fillId="0" borderId="20" xfId="66" applyFont="1" applyFill="1" applyBorder="1" applyAlignment="1">
      <alignment horizontal="left"/>
    </xf>
    <xf numFmtId="0" fontId="22" fillId="0" borderId="21" xfId="66" applyFont="1" applyFill="1" applyBorder="1" applyAlignment="1">
      <alignment horizontal="left"/>
    </xf>
    <xf numFmtId="0" fontId="22" fillId="0" borderId="23" xfId="66" applyFont="1" applyFill="1" applyBorder="1" applyAlignment="1">
      <alignment horizontal="left"/>
    </xf>
    <xf numFmtId="0" fontId="23" fillId="0" borderId="20" xfId="66" applyFont="1" applyFill="1" applyBorder="1" applyAlignment="1">
      <alignment horizontal="center"/>
    </xf>
    <xf numFmtId="0" fontId="23" fillId="0" borderId="21" xfId="66" applyFont="1" applyFill="1" applyBorder="1" applyAlignment="1">
      <alignment horizontal="center"/>
    </xf>
    <xf numFmtId="0" fontId="23" fillId="0" borderId="22" xfId="66" applyFont="1" applyFill="1" applyBorder="1" applyAlignment="1">
      <alignment horizontal="center"/>
    </xf>
    <xf numFmtId="0" fontId="23" fillId="0" borderId="30" xfId="66" applyFont="1" applyFill="1" applyBorder="1" applyAlignment="1">
      <alignment horizontal="left"/>
    </xf>
    <xf numFmtId="0" fontId="23" fillId="0" borderId="0" xfId="66" applyFont="1" applyFill="1" applyBorder="1" applyAlignment="1">
      <alignment horizontal="left"/>
    </xf>
    <xf numFmtId="0" fontId="23" fillId="0" borderId="32" xfId="66" applyFont="1" applyFill="1" applyBorder="1" applyAlignment="1">
      <alignment horizontal="left"/>
    </xf>
    <xf numFmtId="0" fontId="23" fillId="5" borderId="25" xfId="66" applyFont="1" applyFill="1" applyBorder="1" applyAlignment="1">
      <alignment horizontal="left"/>
    </xf>
    <xf numFmtId="0" fontId="23" fillId="5" borderId="26" xfId="66" applyFont="1" applyFill="1" applyBorder="1" applyAlignment="1">
      <alignment horizontal="left"/>
    </xf>
    <xf numFmtId="0" fontId="23" fillId="5" borderId="27" xfId="66" applyFont="1" applyFill="1" applyBorder="1" applyAlignment="1">
      <alignment horizontal="left"/>
    </xf>
    <xf numFmtId="0" fontId="28" fillId="0" borderId="4" xfId="66" applyFont="1" applyBorder="1" applyAlignment="1">
      <alignment horizontal="center" vertical="center" wrapText="1"/>
    </xf>
    <xf numFmtId="0" fontId="28" fillId="0" borderId="6" xfId="66" applyFont="1" applyBorder="1" applyAlignment="1">
      <alignment horizontal="center" vertical="center"/>
    </xf>
    <xf numFmtId="0" fontId="28" fillId="0" borderId="5" xfId="66" applyFont="1" applyBorder="1" applyAlignment="1">
      <alignment horizontal="center" vertical="center"/>
    </xf>
    <xf numFmtId="0" fontId="23" fillId="4" borderId="8" xfId="66" applyFont="1" applyFill="1" applyBorder="1" applyAlignment="1">
      <alignment horizontal="center"/>
    </xf>
    <xf numFmtId="0" fontId="23" fillId="0" borderId="20" xfId="66" applyFont="1" applyFill="1" applyBorder="1" applyAlignment="1">
      <alignment horizontal="left" wrapText="1"/>
    </xf>
    <xf numFmtId="0" fontId="23" fillId="0" borderId="21" xfId="66" applyFont="1" applyFill="1" applyBorder="1" applyAlignment="1">
      <alignment horizontal="left" wrapText="1"/>
    </xf>
    <xf numFmtId="4" fontId="22" fillId="0" borderId="33" xfId="66" applyNumberFormat="1" applyFont="1" applyFill="1" applyBorder="1" applyAlignment="1">
      <alignment horizontal="right"/>
    </xf>
    <xf numFmtId="4" fontId="22" fillId="0" borderId="22" xfId="66" applyNumberFormat="1" applyFont="1" applyFill="1" applyBorder="1" applyAlignment="1">
      <alignment horizontal="right"/>
    </xf>
    <xf numFmtId="4" fontId="23" fillId="3" borderId="33" xfId="66" applyNumberFormat="1" applyFont="1" applyFill="1" applyBorder="1" applyAlignment="1">
      <alignment horizontal="right"/>
    </xf>
    <xf numFmtId="4" fontId="23" fillId="3" borderId="22" xfId="66" applyNumberFormat="1" applyFont="1" applyFill="1" applyBorder="1" applyAlignment="1">
      <alignment horizontal="right"/>
    </xf>
    <xf numFmtId="0" fontId="28" fillId="0" borderId="4" xfId="66" applyFont="1" applyBorder="1" applyAlignment="1">
      <alignment horizontal="center" wrapText="1"/>
    </xf>
    <xf numFmtId="0" fontId="28" fillId="0" borderId="6" xfId="66" applyFont="1" applyBorder="1" applyAlignment="1">
      <alignment horizontal="center"/>
    </xf>
    <xf numFmtId="0" fontId="28" fillId="0" borderId="5" xfId="66" applyFont="1" applyBorder="1" applyAlignment="1">
      <alignment horizontal="center"/>
    </xf>
    <xf numFmtId="0" fontId="38" fillId="4" borderId="8" xfId="66" applyFont="1" applyFill="1" applyBorder="1" applyAlignment="1">
      <alignment horizontal="center"/>
    </xf>
  </cellXfs>
  <cellStyles count="67">
    <cellStyle name="Měna 2" xfId="4"/>
    <cellStyle name="Měna 2 2" xfId="5"/>
    <cellStyle name="Měna 2 2 2" xfId="36"/>
    <cellStyle name="Měna 2 2 2 2" xfId="50"/>
    <cellStyle name="Měna 2 2 2 3" xfId="53"/>
    <cellStyle name="Měna 2 2 2 4" xfId="65"/>
    <cellStyle name="Měna 2 2 3" xfId="48"/>
    <cellStyle name="Měna 2 2 4" xfId="63"/>
    <cellStyle name="Měna 2 3" xfId="37"/>
    <cellStyle name="Měna 3" xfId="6"/>
    <cellStyle name="Měna 4" xfId="17"/>
    <cellStyle name="Měna 5" xfId="18"/>
    <cellStyle name="Měna 6" xfId="21"/>
    <cellStyle name="Měna 7" xfId="38"/>
    <cellStyle name="Normální" xfId="0" builtinId="0"/>
    <cellStyle name="Normální 10" xfId="22"/>
    <cellStyle name="Normální 10 2" xfId="39"/>
    <cellStyle name="Normální 11" xfId="24"/>
    <cellStyle name="Normální 12" xfId="27"/>
    <cellStyle name="Normální 13" xfId="29"/>
    <cellStyle name="Normální 14" xfId="31"/>
    <cellStyle name="Normální 15" xfId="33"/>
    <cellStyle name="Normální 16" xfId="34"/>
    <cellStyle name="Normální 17" xfId="43"/>
    <cellStyle name="Normální 17 2" xfId="46"/>
    <cellStyle name="Normální 18" xfId="45"/>
    <cellStyle name="Normální 19" xfId="51"/>
    <cellStyle name="Normální 19 2" xfId="60"/>
    <cellStyle name="Normální 19 2 2" xfId="61"/>
    <cellStyle name="Normální 2" xfId="1"/>
    <cellStyle name="Normální 2 2" xfId="2"/>
    <cellStyle name="Normální 2 2 2" xfId="7"/>
    <cellStyle name="Normální 2 3" xfId="8"/>
    <cellStyle name="Normální 2 3 2" xfId="40"/>
    <cellStyle name="Normální 2 3 2 2" xfId="49"/>
    <cellStyle name="Normální 2 3 2 3" xfId="52"/>
    <cellStyle name="Normální 2 3 2 4" xfId="64"/>
    <cellStyle name="Normální 2 3 3" xfId="47"/>
    <cellStyle name="Normální 2 3 4" xfId="62"/>
    <cellStyle name="Normální 2 4" xfId="25"/>
    <cellStyle name="Normální 2 5" xfId="30"/>
    <cellStyle name="Normální 20" xfId="54"/>
    <cellStyle name="Normální 21" xfId="55"/>
    <cellStyle name="Normální 22" xfId="56"/>
    <cellStyle name="Normální 23" xfId="58"/>
    <cellStyle name="Normální 3" xfId="3"/>
    <cellStyle name="Normální 3 2" xfId="9"/>
    <cellStyle name="Normální 3 2 2" xfId="35"/>
    <cellStyle name="Normální 4" xfId="10"/>
    <cellStyle name="Normální 5" xfId="11"/>
    <cellStyle name="Normální 6" xfId="12"/>
    <cellStyle name="Normální 6 2" xfId="13"/>
    <cellStyle name="Normální 6 2 2" xfId="41"/>
    <cellStyle name="Normální 6 2 2 2" xfId="42"/>
    <cellStyle name="Normální 6 2 2 2 2" xfId="44"/>
    <cellStyle name="Normální 6 2 2 2 3" xfId="57"/>
    <cellStyle name="Normální 6 3" xfId="59"/>
    <cellStyle name="Normální 6 3 2" xfId="66"/>
    <cellStyle name="Normální 7" xfId="14"/>
    <cellStyle name="Normální 8" xfId="16"/>
    <cellStyle name="Normální 9" xfId="20"/>
    <cellStyle name="Procenta 2" xfId="15"/>
    <cellStyle name="Procenta 2 2" xfId="26"/>
    <cellStyle name="Procenta 3" xfId="19"/>
    <cellStyle name="Procenta 4" xfId="23"/>
    <cellStyle name="Procenta 5" xfId="28"/>
    <cellStyle name="Procenta 6" xfId="32"/>
  </cellStyles>
  <dxfs count="0"/>
  <tableStyles count="1" defaultTableStyle="TableStyleMedium9" defaultPivotStyle="Styl kontingenční tabulky 1">
    <tableStyle name="Styl kontingenční tabulky 1" table="0" count="0"/>
  </tableStyles>
  <colors>
    <mruColors>
      <color rgb="FFFFFF99"/>
      <color rgb="FFFFFFCC"/>
      <color rgb="FFFFFF66"/>
      <color rgb="FF66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50">
                <a:latin typeface="+mj-lt"/>
              </a:defRPr>
            </a:pPr>
            <a:r>
              <a:rPr lang="cs-CZ" sz="1050">
                <a:latin typeface="+mj-lt"/>
              </a:rPr>
              <a:t>Příjmy (Koruny)</a:t>
            </a:r>
          </a:p>
          <a:p>
            <a:pPr>
              <a:defRPr sz="1050">
                <a:latin typeface="+mj-lt"/>
              </a:defRPr>
            </a:pPr>
            <a:r>
              <a:rPr lang="cs-CZ" sz="1050">
                <a:latin typeface="+mj-lt"/>
              </a:rPr>
              <a:t>Město Slavkov u Brna, Rok 2019, Měsíc leden až prosinec</a:t>
            </a:r>
          </a:p>
        </c:rich>
      </c:tx>
      <c:layout>
        <c:manualLayout>
          <c:xMode val="edge"/>
          <c:yMode val="edge"/>
          <c:x val="0.13241925116503295"/>
          <c:y val="1.353637901861252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[1]Graf!$B$28</c:f>
              <c:strCache>
                <c:ptCount val="1"/>
                <c:pt idx="0">
                  <c:v>RS</c:v>
                </c:pt>
              </c:strCache>
            </c:strRef>
          </c:tx>
          <c:invertIfNegative val="0"/>
          <c:cat>
            <c:strRef>
              <c:f>[1]Graf!$A$29:$A$32</c:f>
              <c:strCache>
                <c:ptCount val="4"/>
                <c:pt idx="0">
                  <c:v>1 - DAŇOVÉ PŘÍJMY</c:v>
                </c:pt>
                <c:pt idx="1">
                  <c:v>2 - NEDAŇOVÉ PŘÍJMY</c:v>
                </c:pt>
                <c:pt idx="2">
                  <c:v>3 - KAPITÁLOVÉ PŘÍJMY</c:v>
                </c:pt>
                <c:pt idx="3">
                  <c:v>4 - PŘIJATÉ TRANSFERY</c:v>
                </c:pt>
              </c:strCache>
            </c:strRef>
          </c:cat>
          <c:val>
            <c:numRef>
              <c:f>[1]Graf!$B$29:$B$32</c:f>
              <c:numCache>
                <c:formatCode>General</c:formatCode>
                <c:ptCount val="4"/>
                <c:pt idx="0">
                  <c:v>117417000</c:v>
                </c:pt>
                <c:pt idx="1">
                  <c:v>8330100</c:v>
                </c:pt>
                <c:pt idx="2">
                  <c:v>200000</c:v>
                </c:pt>
                <c:pt idx="3">
                  <c:v>77408800</c:v>
                </c:pt>
              </c:numCache>
            </c:numRef>
          </c:val>
        </c:ser>
        <c:ser>
          <c:idx val="1"/>
          <c:order val="1"/>
          <c:tx>
            <c:strRef>
              <c:f>[1]Graf!$C$28</c:f>
              <c:strCache>
                <c:ptCount val="1"/>
                <c:pt idx="0">
                  <c:v>RU 2019 (1-12)</c:v>
                </c:pt>
              </c:strCache>
            </c:strRef>
          </c:tx>
          <c:invertIfNegative val="0"/>
          <c:cat>
            <c:strRef>
              <c:f>[1]Graf!$A$29:$A$32</c:f>
              <c:strCache>
                <c:ptCount val="4"/>
                <c:pt idx="0">
                  <c:v>1 - DAŇOVÉ PŘÍJMY</c:v>
                </c:pt>
                <c:pt idx="1">
                  <c:v>2 - NEDAŇOVÉ PŘÍJMY</c:v>
                </c:pt>
                <c:pt idx="2">
                  <c:v>3 - KAPITÁLOVÉ PŘÍJMY</c:v>
                </c:pt>
                <c:pt idx="3">
                  <c:v>4 - PŘIJATÉ TRANSFERY</c:v>
                </c:pt>
              </c:strCache>
            </c:strRef>
          </c:cat>
          <c:val>
            <c:numRef>
              <c:f>[1]Graf!$C$29:$C$32</c:f>
              <c:numCache>
                <c:formatCode>General</c:formatCode>
                <c:ptCount val="4"/>
                <c:pt idx="0">
                  <c:v>124013800</c:v>
                </c:pt>
                <c:pt idx="1">
                  <c:v>16704200</c:v>
                </c:pt>
                <c:pt idx="2">
                  <c:v>1405400</c:v>
                </c:pt>
                <c:pt idx="3">
                  <c:v>124204800</c:v>
                </c:pt>
              </c:numCache>
            </c:numRef>
          </c:val>
        </c:ser>
        <c:ser>
          <c:idx val="2"/>
          <c:order val="2"/>
          <c:tx>
            <c:strRef>
              <c:f>[1]Graf!$D$28</c:f>
              <c:strCache>
                <c:ptCount val="1"/>
                <c:pt idx="0">
                  <c:v>Skutečnost 2019 (1-12)</c:v>
                </c:pt>
              </c:strCache>
            </c:strRef>
          </c:tx>
          <c:invertIfNegative val="0"/>
          <c:cat>
            <c:strRef>
              <c:f>[1]Graf!$A$29:$A$32</c:f>
              <c:strCache>
                <c:ptCount val="4"/>
                <c:pt idx="0">
                  <c:v>1 - DAŇOVÉ PŘÍJMY</c:v>
                </c:pt>
                <c:pt idx="1">
                  <c:v>2 - NEDAŇOVÉ PŘÍJMY</c:v>
                </c:pt>
                <c:pt idx="2">
                  <c:v>3 - KAPITÁLOVÉ PŘÍJMY</c:v>
                </c:pt>
                <c:pt idx="3">
                  <c:v>4 - PŘIJATÉ TRANSFERY</c:v>
                </c:pt>
              </c:strCache>
            </c:strRef>
          </c:cat>
          <c:val>
            <c:numRef>
              <c:f>[1]Graf!$D$29:$D$32</c:f>
              <c:numCache>
                <c:formatCode>General</c:formatCode>
                <c:ptCount val="4"/>
                <c:pt idx="0">
                  <c:v>127142299.81</c:v>
                </c:pt>
                <c:pt idx="1">
                  <c:v>17223091.469999999</c:v>
                </c:pt>
                <c:pt idx="2">
                  <c:v>1405358.66</c:v>
                </c:pt>
                <c:pt idx="3">
                  <c:v>123299660.97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81216"/>
        <c:axId val="107429888"/>
      </c:barChart>
      <c:catAx>
        <c:axId val="106281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7429888"/>
        <c:crosses val="autoZero"/>
        <c:auto val="0"/>
        <c:lblAlgn val="ctr"/>
        <c:lblOffset val="100"/>
        <c:noMultiLvlLbl val="0"/>
      </c:catAx>
      <c:valAx>
        <c:axId val="107429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281216"/>
        <c:crosses val="autoZero"/>
        <c:crossBetween val="between"/>
      </c:valAx>
    </c:plotArea>
    <c:legend>
      <c:legendPos val="r"/>
      <c:layout/>
      <c:overlay val="0"/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50">
                <a:latin typeface="+mj-lt"/>
              </a:defRPr>
            </a:pPr>
            <a:r>
              <a:rPr lang="cs-CZ" sz="1050">
                <a:latin typeface="+mj-lt"/>
              </a:rPr>
              <a:t>Výdaje (Koruny)</a:t>
            </a:r>
          </a:p>
          <a:p>
            <a:pPr>
              <a:defRPr sz="1050">
                <a:latin typeface="+mj-lt"/>
              </a:defRPr>
            </a:pPr>
            <a:r>
              <a:rPr lang="cs-CZ" sz="1050">
                <a:latin typeface="+mj-lt"/>
              </a:rPr>
              <a:t>Město Slavkov u Brna, Rok 2019, Měsíc leden až prosinec</a:t>
            </a:r>
          </a:p>
        </c:rich>
      </c:tx>
      <c:layout/>
      <c:overlay val="0"/>
      <c:spPr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[1]Graf!$B$62</c:f>
              <c:strCache>
                <c:ptCount val="1"/>
                <c:pt idx="0">
                  <c:v>RS</c:v>
                </c:pt>
              </c:strCache>
            </c:strRef>
          </c:tx>
          <c:invertIfNegative val="0"/>
          <c:cat>
            <c:strRef>
              <c:f>[1]Graf!$A$63:$A$64</c:f>
              <c:strCache>
                <c:ptCount val="2"/>
                <c:pt idx="0">
                  <c:v>5 - BĚŽNÉ VÝDAJE</c:v>
                </c:pt>
                <c:pt idx="1">
                  <c:v>6 - KAPITÁLOVÉ VÝDAJE</c:v>
                </c:pt>
              </c:strCache>
            </c:strRef>
          </c:cat>
          <c:val>
            <c:numRef>
              <c:f>[1]Graf!$B$63:$B$64</c:f>
              <c:numCache>
                <c:formatCode>General</c:formatCode>
                <c:ptCount val="2"/>
                <c:pt idx="0">
                  <c:v>120883900</c:v>
                </c:pt>
                <c:pt idx="1">
                  <c:v>77200000</c:v>
                </c:pt>
              </c:numCache>
            </c:numRef>
          </c:val>
        </c:ser>
        <c:ser>
          <c:idx val="1"/>
          <c:order val="1"/>
          <c:tx>
            <c:strRef>
              <c:f>[1]Graf!$C$62</c:f>
              <c:strCache>
                <c:ptCount val="1"/>
                <c:pt idx="0">
                  <c:v>RU 2019 (1-12)</c:v>
                </c:pt>
              </c:strCache>
            </c:strRef>
          </c:tx>
          <c:invertIfNegative val="0"/>
          <c:cat>
            <c:strRef>
              <c:f>[1]Graf!$A$63:$A$64</c:f>
              <c:strCache>
                <c:ptCount val="2"/>
                <c:pt idx="0">
                  <c:v>5 - BĚŽNÉ VÝDAJE</c:v>
                </c:pt>
                <c:pt idx="1">
                  <c:v>6 - KAPITÁLOVÉ VÝDAJE</c:v>
                </c:pt>
              </c:strCache>
            </c:strRef>
          </c:cat>
          <c:val>
            <c:numRef>
              <c:f>[1]Graf!$C$63:$C$64</c:f>
              <c:numCache>
                <c:formatCode>General</c:formatCode>
                <c:ptCount val="2"/>
                <c:pt idx="0">
                  <c:v>145588100</c:v>
                </c:pt>
                <c:pt idx="1">
                  <c:v>90170200</c:v>
                </c:pt>
              </c:numCache>
            </c:numRef>
          </c:val>
        </c:ser>
        <c:ser>
          <c:idx val="2"/>
          <c:order val="2"/>
          <c:tx>
            <c:strRef>
              <c:f>[1]Graf!$D$62</c:f>
              <c:strCache>
                <c:ptCount val="1"/>
                <c:pt idx="0">
                  <c:v>Skutečnost 2019 (1-12)</c:v>
                </c:pt>
              </c:strCache>
            </c:strRef>
          </c:tx>
          <c:invertIfNegative val="0"/>
          <c:cat>
            <c:strRef>
              <c:f>[1]Graf!$A$63:$A$64</c:f>
              <c:strCache>
                <c:ptCount val="2"/>
                <c:pt idx="0">
                  <c:v>5 - BĚŽNÉ VÝDAJE</c:v>
                </c:pt>
                <c:pt idx="1">
                  <c:v>6 - KAPITÁLOVÉ VÝDAJE</c:v>
                </c:pt>
              </c:strCache>
            </c:strRef>
          </c:cat>
          <c:val>
            <c:numRef>
              <c:f>[1]Graf!$D$63:$D$64</c:f>
              <c:numCache>
                <c:formatCode>General</c:formatCode>
                <c:ptCount val="2"/>
                <c:pt idx="0">
                  <c:v>135600291.99000001</c:v>
                </c:pt>
                <c:pt idx="1">
                  <c:v>71996983.810000002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60096"/>
        <c:axId val="107461632"/>
      </c:barChart>
      <c:catAx>
        <c:axId val="107460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7461632"/>
        <c:crosses val="autoZero"/>
        <c:auto val="0"/>
        <c:lblAlgn val="ctr"/>
        <c:lblOffset val="100"/>
        <c:noMultiLvlLbl val="0"/>
      </c:catAx>
      <c:valAx>
        <c:axId val="107461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460096"/>
        <c:crosses val="autoZero"/>
        <c:crossBetween val="between"/>
      </c:valAx>
    </c:plotArea>
    <c:legend>
      <c:legendPos val="r"/>
      <c:layout/>
      <c:overlay val="0"/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50">
                <a:latin typeface="+mj-lt"/>
              </a:defRPr>
            </a:pPr>
            <a:r>
              <a:rPr lang="cs-CZ" sz="1050">
                <a:latin typeface="+mj-lt"/>
              </a:rPr>
              <a:t>Příjmy (Koruny)</a:t>
            </a:r>
          </a:p>
          <a:p>
            <a:pPr>
              <a:defRPr sz="1050">
                <a:latin typeface="+mj-lt"/>
              </a:defRPr>
            </a:pPr>
            <a:r>
              <a:rPr lang="cs-CZ" sz="1050">
                <a:latin typeface="+mj-lt"/>
              </a:rPr>
              <a:t>Město Slavkov u Brna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[2]Graf!$B$28</c:f>
              <c:strCache>
                <c:ptCount val="1"/>
                <c:pt idx="0">
                  <c:v>Úč 2015 (1-12)</c:v>
                </c:pt>
              </c:strCache>
            </c:strRef>
          </c:tx>
          <c:marker>
            <c:symbol val="none"/>
          </c:marker>
          <c:cat>
            <c:strRef>
              <c:f>[2]Graf!$A$29:$A$46</c:f>
              <c:strCache>
                <c:ptCount val="18"/>
                <c:pt idx="0">
                  <c:v>1111 - Daň z příjmů fyzických osob placená plátci</c:v>
                </c:pt>
                <c:pt idx="1">
                  <c:v>1112 - Daň z příjmů fyzických osob placená poplatníky</c:v>
                </c:pt>
                <c:pt idx="2">
                  <c:v>1113 - Daň z příjmů fyzických osob vybíraná srážkou</c:v>
                </c:pt>
                <c:pt idx="3">
                  <c:v>1121 - Daň z příjmů právnických osob</c:v>
                </c:pt>
                <c:pt idx="4">
                  <c:v>1122 - Daň z příjmů právnických osob za obce</c:v>
                </c:pt>
                <c:pt idx="5">
                  <c:v>1211 - Daň z přidané hodnoty</c:v>
                </c:pt>
                <c:pt idx="6">
                  <c:v>1334 - Odvody za odnětí půdy ze zemědělského půdního fondu</c:v>
                </c:pt>
                <c:pt idx="7">
                  <c:v>1337 - Poplatek za komunální odpad</c:v>
                </c:pt>
                <c:pt idx="8">
                  <c:v>1341 - Poplatek ze psů</c:v>
                </c:pt>
                <c:pt idx="9">
                  <c:v>1343 - Poplatek za užívání veřejného prostranství</c:v>
                </c:pt>
                <c:pt idx="10">
                  <c:v>1353 - Příjmy za ZOZ od žadatelů o řidičské oprávnění</c:v>
                </c:pt>
                <c:pt idx="11">
                  <c:v>1356 - Příjmy úhrad za dobývání nerostů a poplatků za geologické práce</c:v>
                </c:pt>
                <c:pt idx="12">
                  <c:v>1361 - Správní poplatky</c:v>
                </c:pt>
                <c:pt idx="13">
                  <c:v>1381 - Daň z hazardních her s výjimkou dílčí daně z technických her</c:v>
                </c:pt>
                <c:pt idx="14">
                  <c:v>1382 - Zrušený odvod z loterií a podobných her kromě z výherních hracích přístrojů</c:v>
                </c:pt>
                <c:pt idx="15">
                  <c:v>1383 - Zrušený odvod z výherních hracích přístrojů</c:v>
                </c:pt>
                <c:pt idx="16">
                  <c:v>1385 - Dílčí daň z technických her</c:v>
                </c:pt>
                <c:pt idx="17">
                  <c:v>1511 - Daň z nemovitých věcí</c:v>
                </c:pt>
              </c:strCache>
            </c:strRef>
          </c:cat>
          <c:val>
            <c:numRef>
              <c:f>[2]Graf!$B$29:$B$46</c:f>
              <c:numCache>
                <c:formatCode>General</c:formatCode>
                <c:ptCount val="18"/>
                <c:pt idx="0">
                  <c:v>15463462.98</c:v>
                </c:pt>
                <c:pt idx="1">
                  <c:v>2002124.56</c:v>
                </c:pt>
                <c:pt idx="2">
                  <c:v>1719152.8</c:v>
                </c:pt>
                <c:pt idx="3">
                  <c:v>15966452.92</c:v>
                </c:pt>
                <c:pt idx="4">
                  <c:v>1802720</c:v>
                </c:pt>
                <c:pt idx="5">
                  <c:v>30490835.219999999</c:v>
                </c:pt>
                <c:pt idx="6">
                  <c:v>11875</c:v>
                </c:pt>
                <c:pt idx="8">
                  <c:v>135757</c:v>
                </c:pt>
                <c:pt idx="9">
                  <c:v>107980</c:v>
                </c:pt>
                <c:pt idx="10">
                  <c:v>312500</c:v>
                </c:pt>
                <c:pt idx="11">
                  <c:v>194130</c:v>
                </c:pt>
                <c:pt idx="12">
                  <c:v>6032255</c:v>
                </c:pt>
                <c:pt idx="13">
                  <c:v>4989177.51</c:v>
                </c:pt>
                <c:pt idx="17">
                  <c:v>4754659.13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[2]Graf!$C$28</c:f>
              <c:strCache>
                <c:ptCount val="1"/>
                <c:pt idx="0">
                  <c:v>Úč 2016 (1-12)</c:v>
                </c:pt>
              </c:strCache>
            </c:strRef>
          </c:tx>
          <c:marker>
            <c:symbol val="none"/>
          </c:marker>
          <c:cat>
            <c:strRef>
              <c:f>[2]Graf!$A$29:$A$46</c:f>
              <c:strCache>
                <c:ptCount val="18"/>
                <c:pt idx="0">
                  <c:v>1111 - Daň z příjmů fyzických osob placená plátci</c:v>
                </c:pt>
                <c:pt idx="1">
                  <c:v>1112 - Daň z příjmů fyzických osob placená poplatníky</c:v>
                </c:pt>
                <c:pt idx="2">
                  <c:v>1113 - Daň z příjmů fyzických osob vybíraná srážkou</c:v>
                </c:pt>
                <c:pt idx="3">
                  <c:v>1121 - Daň z příjmů právnických osob</c:v>
                </c:pt>
                <c:pt idx="4">
                  <c:v>1122 - Daň z příjmů právnických osob za obce</c:v>
                </c:pt>
                <c:pt idx="5">
                  <c:v>1211 - Daň z přidané hodnoty</c:v>
                </c:pt>
                <c:pt idx="6">
                  <c:v>1334 - Odvody za odnětí půdy ze zemědělského půdního fondu</c:v>
                </c:pt>
                <c:pt idx="7">
                  <c:v>1337 - Poplatek za komunální odpad</c:v>
                </c:pt>
                <c:pt idx="8">
                  <c:v>1341 - Poplatek ze psů</c:v>
                </c:pt>
                <c:pt idx="9">
                  <c:v>1343 - Poplatek za užívání veřejného prostranství</c:v>
                </c:pt>
                <c:pt idx="10">
                  <c:v>1353 - Příjmy za ZOZ od žadatelů o řidičské oprávnění</c:v>
                </c:pt>
                <c:pt idx="11">
                  <c:v>1356 - Příjmy úhrad za dobývání nerostů a poplatků za geologické práce</c:v>
                </c:pt>
                <c:pt idx="12">
                  <c:v>1361 - Správní poplatky</c:v>
                </c:pt>
                <c:pt idx="13">
                  <c:v>1381 - Daň z hazardních her s výjimkou dílčí daně z technických her</c:v>
                </c:pt>
                <c:pt idx="14">
                  <c:v>1382 - Zrušený odvod z loterií a podobných her kromě z výherních hracích přístrojů</c:v>
                </c:pt>
                <c:pt idx="15">
                  <c:v>1383 - Zrušený odvod z výherních hracích přístrojů</c:v>
                </c:pt>
                <c:pt idx="16">
                  <c:v>1385 - Dílčí daň z technických her</c:v>
                </c:pt>
                <c:pt idx="17">
                  <c:v>1511 - Daň z nemovitých věcí</c:v>
                </c:pt>
              </c:strCache>
            </c:strRef>
          </c:cat>
          <c:val>
            <c:numRef>
              <c:f>[2]Graf!$C$29:$C$46</c:f>
              <c:numCache>
                <c:formatCode>General</c:formatCode>
                <c:ptCount val="18"/>
                <c:pt idx="0">
                  <c:v>17722775.460000001</c:v>
                </c:pt>
                <c:pt idx="1">
                  <c:v>1551914.94</c:v>
                </c:pt>
                <c:pt idx="2">
                  <c:v>1776716.91</c:v>
                </c:pt>
                <c:pt idx="3">
                  <c:v>18364149.329999998</c:v>
                </c:pt>
                <c:pt idx="4">
                  <c:v>2154600</c:v>
                </c:pt>
                <c:pt idx="5">
                  <c:v>33629704.640000001</c:v>
                </c:pt>
                <c:pt idx="6">
                  <c:v>105248</c:v>
                </c:pt>
                <c:pt idx="8">
                  <c:v>136480</c:v>
                </c:pt>
                <c:pt idx="9">
                  <c:v>130899</c:v>
                </c:pt>
                <c:pt idx="10">
                  <c:v>289950</c:v>
                </c:pt>
                <c:pt idx="11">
                  <c:v>209063</c:v>
                </c:pt>
                <c:pt idx="12">
                  <c:v>5639197</c:v>
                </c:pt>
                <c:pt idx="13">
                  <c:v>6015817.1299999999</c:v>
                </c:pt>
                <c:pt idx="17">
                  <c:v>4902494.45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[2]Graf!$D$28</c:f>
              <c:strCache>
                <c:ptCount val="1"/>
                <c:pt idx="0">
                  <c:v>Úč 2017 (1-12)</c:v>
                </c:pt>
              </c:strCache>
            </c:strRef>
          </c:tx>
          <c:marker>
            <c:symbol val="none"/>
          </c:marker>
          <c:cat>
            <c:strRef>
              <c:f>[2]Graf!$A$29:$A$46</c:f>
              <c:strCache>
                <c:ptCount val="18"/>
                <c:pt idx="0">
                  <c:v>1111 - Daň z příjmů fyzických osob placená plátci</c:v>
                </c:pt>
                <c:pt idx="1">
                  <c:v>1112 - Daň z příjmů fyzických osob placená poplatníky</c:v>
                </c:pt>
                <c:pt idx="2">
                  <c:v>1113 - Daň z příjmů fyzických osob vybíraná srážkou</c:v>
                </c:pt>
                <c:pt idx="3">
                  <c:v>1121 - Daň z příjmů právnických osob</c:v>
                </c:pt>
                <c:pt idx="4">
                  <c:v>1122 - Daň z příjmů právnických osob za obce</c:v>
                </c:pt>
                <c:pt idx="5">
                  <c:v>1211 - Daň z přidané hodnoty</c:v>
                </c:pt>
                <c:pt idx="6">
                  <c:v>1334 - Odvody za odnětí půdy ze zemědělského půdního fondu</c:v>
                </c:pt>
                <c:pt idx="7">
                  <c:v>1337 - Poplatek za komunální odpad</c:v>
                </c:pt>
                <c:pt idx="8">
                  <c:v>1341 - Poplatek ze psů</c:v>
                </c:pt>
                <c:pt idx="9">
                  <c:v>1343 - Poplatek za užívání veřejného prostranství</c:v>
                </c:pt>
                <c:pt idx="10">
                  <c:v>1353 - Příjmy za ZOZ od žadatelů o řidičské oprávnění</c:v>
                </c:pt>
                <c:pt idx="11">
                  <c:v>1356 - Příjmy úhrad za dobývání nerostů a poplatků za geologické práce</c:v>
                </c:pt>
                <c:pt idx="12">
                  <c:v>1361 - Správní poplatky</c:v>
                </c:pt>
                <c:pt idx="13">
                  <c:v>1381 - Daň z hazardních her s výjimkou dílčí daně z technických her</c:v>
                </c:pt>
                <c:pt idx="14">
                  <c:v>1382 - Zrušený odvod z loterií a podobných her kromě z výherních hracích přístrojů</c:v>
                </c:pt>
                <c:pt idx="15">
                  <c:v>1383 - Zrušený odvod z výherních hracích přístrojů</c:v>
                </c:pt>
                <c:pt idx="16">
                  <c:v>1385 - Dílčí daň z technických her</c:v>
                </c:pt>
                <c:pt idx="17">
                  <c:v>1511 - Daň z nemovitých věcí</c:v>
                </c:pt>
              </c:strCache>
            </c:strRef>
          </c:cat>
          <c:val>
            <c:numRef>
              <c:f>[2]Graf!$D$29:$D$46</c:f>
              <c:numCache>
                <c:formatCode>General</c:formatCode>
                <c:ptCount val="18"/>
                <c:pt idx="0">
                  <c:v>19605430.059999999</c:v>
                </c:pt>
                <c:pt idx="1">
                  <c:v>519750.23</c:v>
                </c:pt>
                <c:pt idx="2">
                  <c:v>1778232.79</c:v>
                </c:pt>
                <c:pt idx="3">
                  <c:v>18939579.899999999</c:v>
                </c:pt>
                <c:pt idx="4">
                  <c:v>2558920</c:v>
                </c:pt>
                <c:pt idx="5">
                  <c:v>39441791.280000001</c:v>
                </c:pt>
                <c:pt idx="6">
                  <c:v>194303.24</c:v>
                </c:pt>
                <c:pt idx="8">
                  <c:v>140209</c:v>
                </c:pt>
                <c:pt idx="9">
                  <c:v>129424</c:v>
                </c:pt>
                <c:pt idx="10">
                  <c:v>299230</c:v>
                </c:pt>
                <c:pt idx="11">
                  <c:v>223997</c:v>
                </c:pt>
                <c:pt idx="12">
                  <c:v>6234410</c:v>
                </c:pt>
                <c:pt idx="13">
                  <c:v>12108891.43</c:v>
                </c:pt>
                <c:pt idx="17">
                  <c:v>4763820.75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[2]Graf!$E$28</c:f>
              <c:strCache>
                <c:ptCount val="1"/>
                <c:pt idx="0">
                  <c:v>Úč 2018 (1-12)</c:v>
                </c:pt>
              </c:strCache>
            </c:strRef>
          </c:tx>
          <c:marker>
            <c:symbol val="none"/>
          </c:marker>
          <c:cat>
            <c:strRef>
              <c:f>[2]Graf!$A$29:$A$46</c:f>
              <c:strCache>
                <c:ptCount val="18"/>
                <c:pt idx="0">
                  <c:v>1111 - Daň z příjmů fyzických osob placená plátci</c:v>
                </c:pt>
                <c:pt idx="1">
                  <c:v>1112 - Daň z příjmů fyzických osob placená poplatníky</c:v>
                </c:pt>
                <c:pt idx="2">
                  <c:v>1113 - Daň z příjmů fyzických osob vybíraná srážkou</c:v>
                </c:pt>
                <c:pt idx="3">
                  <c:v>1121 - Daň z příjmů právnických osob</c:v>
                </c:pt>
                <c:pt idx="4">
                  <c:v>1122 - Daň z příjmů právnických osob za obce</c:v>
                </c:pt>
                <c:pt idx="5">
                  <c:v>1211 - Daň z přidané hodnoty</c:v>
                </c:pt>
                <c:pt idx="6">
                  <c:v>1334 - Odvody za odnětí půdy ze zemědělského půdního fondu</c:v>
                </c:pt>
                <c:pt idx="7">
                  <c:v>1337 - Poplatek za komunální odpad</c:v>
                </c:pt>
                <c:pt idx="8">
                  <c:v>1341 - Poplatek ze psů</c:v>
                </c:pt>
                <c:pt idx="9">
                  <c:v>1343 - Poplatek za užívání veřejného prostranství</c:v>
                </c:pt>
                <c:pt idx="10">
                  <c:v>1353 - Příjmy za ZOZ od žadatelů o řidičské oprávnění</c:v>
                </c:pt>
                <c:pt idx="11">
                  <c:v>1356 - Příjmy úhrad za dobývání nerostů a poplatků za geologické práce</c:v>
                </c:pt>
                <c:pt idx="12">
                  <c:v>1361 - Správní poplatky</c:v>
                </c:pt>
                <c:pt idx="13">
                  <c:v>1381 - Daň z hazardních her s výjimkou dílčí daně z technických her</c:v>
                </c:pt>
                <c:pt idx="14">
                  <c:v>1382 - Zrušený odvod z loterií a podobných her kromě z výherních hracích přístrojů</c:v>
                </c:pt>
                <c:pt idx="15">
                  <c:v>1383 - Zrušený odvod z výherních hracích přístrojů</c:v>
                </c:pt>
                <c:pt idx="16">
                  <c:v>1385 - Dílčí daň z technických her</c:v>
                </c:pt>
                <c:pt idx="17">
                  <c:v>1511 - Daň z nemovitých věcí</c:v>
                </c:pt>
              </c:strCache>
            </c:strRef>
          </c:cat>
          <c:val>
            <c:numRef>
              <c:f>[2]Graf!$E$29:$E$46</c:f>
              <c:numCache>
                <c:formatCode>General</c:formatCode>
                <c:ptCount val="18"/>
                <c:pt idx="0">
                  <c:v>23991113.300000001</c:v>
                </c:pt>
                <c:pt idx="1">
                  <c:v>521294.72</c:v>
                </c:pt>
                <c:pt idx="2">
                  <c:v>2061169.13</c:v>
                </c:pt>
                <c:pt idx="3">
                  <c:v>18933981.399999999</c:v>
                </c:pt>
                <c:pt idx="4">
                  <c:v>2041170</c:v>
                </c:pt>
                <c:pt idx="5">
                  <c:v>46540962.469999999</c:v>
                </c:pt>
                <c:pt idx="6">
                  <c:v>91209.81</c:v>
                </c:pt>
                <c:pt idx="8">
                  <c:v>141918</c:v>
                </c:pt>
                <c:pt idx="9">
                  <c:v>144595.53</c:v>
                </c:pt>
                <c:pt idx="10">
                  <c:v>348900</c:v>
                </c:pt>
                <c:pt idx="11">
                  <c:v>147547</c:v>
                </c:pt>
                <c:pt idx="12">
                  <c:v>5040463.18</c:v>
                </c:pt>
                <c:pt idx="13">
                  <c:v>10787042.449999999</c:v>
                </c:pt>
                <c:pt idx="14">
                  <c:v>341.49</c:v>
                </c:pt>
                <c:pt idx="15">
                  <c:v>43972.68</c:v>
                </c:pt>
                <c:pt idx="17">
                  <c:v>4775240.4800000004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[2]Graf!$F$28</c:f>
              <c:strCache>
                <c:ptCount val="1"/>
                <c:pt idx="0">
                  <c:v>Úč 2019 (1-12)</c:v>
                </c:pt>
              </c:strCache>
            </c:strRef>
          </c:tx>
          <c:marker>
            <c:symbol val="none"/>
          </c:marker>
          <c:cat>
            <c:strRef>
              <c:f>[2]Graf!$A$29:$A$46</c:f>
              <c:strCache>
                <c:ptCount val="18"/>
                <c:pt idx="0">
                  <c:v>1111 - Daň z příjmů fyzických osob placená plátci</c:v>
                </c:pt>
                <c:pt idx="1">
                  <c:v>1112 - Daň z příjmů fyzických osob placená poplatníky</c:v>
                </c:pt>
                <c:pt idx="2">
                  <c:v>1113 - Daň z příjmů fyzických osob vybíraná srážkou</c:v>
                </c:pt>
                <c:pt idx="3">
                  <c:v>1121 - Daň z příjmů právnických osob</c:v>
                </c:pt>
                <c:pt idx="4">
                  <c:v>1122 - Daň z příjmů právnických osob za obce</c:v>
                </c:pt>
                <c:pt idx="5">
                  <c:v>1211 - Daň z přidané hodnoty</c:v>
                </c:pt>
                <c:pt idx="6">
                  <c:v>1334 - Odvody za odnětí půdy ze zemědělského půdního fondu</c:v>
                </c:pt>
                <c:pt idx="7">
                  <c:v>1337 - Poplatek za komunální odpad</c:v>
                </c:pt>
                <c:pt idx="8">
                  <c:v>1341 - Poplatek ze psů</c:v>
                </c:pt>
                <c:pt idx="9">
                  <c:v>1343 - Poplatek za užívání veřejného prostranství</c:v>
                </c:pt>
                <c:pt idx="10">
                  <c:v>1353 - Příjmy za ZOZ od žadatelů o řidičské oprávnění</c:v>
                </c:pt>
                <c:pt idx="11">
                  <c:v>1356 - Příjmy úhrad za dobývání nerostů a poplatků za geologické práce</c:v>
                </c:pt>
                <c:pt idx="12">
                  <c:v>1361 - Správní poplatky</c:v>
                </c:pt>
                <c:pt idx="13">
                  <c:v>1381 - Daň z hazardních her s výjimkou dílčí daně z technických her</c:v>
                </c:pt>
                <c:pt idx="14">
                  <c:v>1382 - Zrušený odvod z loterií a podobných her kromě z výherních hracích přístrojů</c:v>
                </c:pt>
                <c:pt idx="15">
                  <c:v>1383 - Zrušený odvod z výherních hracích přístrojů</c:v>
                </c:pt>
                <c:pt idx="16">
                  <c:v>1385 - Dílčí daň z technických her</c:v>
                </c:pt>
                <c:pt idx="17">
                  <c:v>1511 - Daň z nemovitých věcí</c:v>
                </c:pt>
              </c:strCache>
            </c:strRef>
          </c:cat>
          <c:val>
            <c:numRef>
              <c:f>[2]Graf!$F$29:$F$46</c:f>
              <c:numCache>
                <c:formatCode>General</c:formatCode>
                <c:ptCount val="18"/>
                <c:pt idx="0">
                  <c:v>27160092.100000001</c:v>
                </c:pt>
                <c:pt idx="1">
                  <c:v>695961.19</c:v>
                </c:pt>
                <c:pt idx="2">
                  <c:v>2348030.13</c:v>
                </c:pt>
                <c:pt idx="3">
                  <c:v>21866966.350000001</c:v>
                </c:pt>
                <c:pt idx="4">
                  <c:v>1039680</c:v>
                </c:pt>
                <c:pt idx="5">
                  <c:v>49216242.020000003</c:v>
                </c:pt>
                <c:pt idx="6">
                  <c:v>122876.88</c:v>
                </c:pt>
                <c:pt idx="7">
                  <c:v>3493233</c:v>
                </c:pt>
                <c:pt idx="8">
                  <c:v>144951</c:v>
                </c:pt>
                <c:pt idx="9">
                  <c:v>172646</c:v>
                </c:pt>
                <c:pt idx="10">
                  <c:v>351900</c:v>
                </c:pt>
                <c:pt idx="11">
                  <c:v>156769</c:v>
                </c:pt>
                <c:pt idx="12">
                  <c:v>4757421</c:v>
                </c:pt>
                <c:pt idx="13">
                  <c:v>585407.14</c:v>
                </c:pt>
                <c:pt idx="14">
                  <c:v>2952.51</c:v>
                </c:pt>
                <c:pt idx="15">
                  <c:v>304109.24</c:v>
                </c:pt>
                <c:pt idx="16">
                  <c:v>9832610.1500000004</c:v>
                </c:pt>
                <c:pt idx="17">
                  <c:v>4890452.0999999996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462208"/>
        <c:axId val="106472192"/>
      </c:lineChart>
      <c:catAx>
        <c:axId val="106462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06472192"/>
        <c:crosses val="autoZero"/>
        <c:auto val="0"/>
        <c:lblAlgn val="ctr"/>
        <c:lblOffset val="100"/>
        <c:noMultiLvlLbl val="0"/>
      </c:catAx>
      <c:valAx>
        <c:axId val="106472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462208"/>
        <c:crosses val="autoZero"/>
        <c:crossBetween val="between"/>
      </c:valAx>
      <c:spPr>
        <a:noFill/>
        <a:ln w="25400">
          <a:noFill/>
        </a:ln>
        <a:scene3d>
          <a:camera prst="orthographicFront"/>
          <a:lightRig rig="threePt" dir="t"/>
        </a:scene3d>
        <a:sp3d>
          <a:bevelT prst="relaxedInset"/>
        </a:sp3d>
      </c:spPr>
    </c:plotArea>
    <c:legend>
      <c:legendPos val="r"/>
      <c:overlay val="0"/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  <c:txPr>
        <a:bodyPr/>
        <a:lstStyle/>
        <a:p>
          <a:pPr>
            <a:defRPr sz="1050">
              <a:latin typeface="+mj-lt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[3]Graf!$B$108</c:f>
              <c:strCache>
                <c:ptCount val="1"/>
                <c:pt idx="0">
                  <c:v>Skutečnost 2019 (1-12)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[3]Graf!$A$109:$A$118</c:f>
              <c:strCache>
                <c:ptCount val="10"/>
                <c:pt idx="0">
                  <c:v>Nespec.</c:v>
                </c:pt>
                <c:pt idx="1">
                  <c:v>10 - Odbor kanceláře tajemníka</c:v>
                </c:pt>
                <c:pt idx="2">
                  <c:v>20 - Odbor stavební úřadu a životního prostředí</c:v>
                </c:pt>
                <c:pt idx="3">
                  <c:v>30 - Finanční odbor</c:v>
                </c:pt>
                <c:pt idx="4">
                  <c:v>40 - Odbor správy majetku, investic a rozvoje</c:v>
                </c:pt>
                <c:pt idx="5">
                  <c:v>50 - Odbor sociálních věcí</c:v>
                </c:pt>
                <c:pt idx="6">
                  <c:v>60 - Odbor správních činností</c:v>
                </c:pt>
                <c:pt idx="7">
                  <c:v>70 - Odbor vnějších vztahů</c:v>
                </c:pt>
                <c:pt idx="8">
                  <c:v>80 - Městský úřad </c:v>
                </c:pt>
                <c:pt idx="9">
                  <c:v>90 - Městská policie</c:v>
                </c:pt>
              </c:strCache>
            </c:strRef>
          </c:cat>
          <c:val>
            <c:numRef>
              <c:f>[3]Graf!$B$109:$B$118</c:f>
              <c:numCache>
                <c:formatCode>General</c:formatCode>
                <c:ptCount val="10"/>
                <c:pt idx="0">
                  <c:v>106.45</c:v>
                </c:pt>
                <c:pt idx="1">
                  <c:v>437741.86</c:v>
                </c:pt>
                <c:pt idx="2">
                  <c:v>7583489.8200000003</c:v>
                </c:pt>
                <c:pt idx="3">
                  <c:v>53124963.270000003</c:v>
                </c:pt>
                <c:pt idx="4">
                  <c:v>4684289.5</c:v>
                </c:pt>
                <c:pt idx="5">
                  <c:v>1809966.53</c:v>
                </c:pt>
                <c:pt idx="6">
                  <c:v>387693.66</c:v>
                </c:pt>
                <c:pt idx="7">
                  <c:v>7119541.6500000004</c:v>
                </c:pt>
                <c:pt idx="8">
                  <c:v>57106873.880000003</c:v>
                </c:pt>
                <c:pt idx="9">
                  <c:v>3345625.37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j-lt"/>
              </a:defRPr>
            </a:pPr>
            <a:r>
              <a:rPr lang="cs-CZ" sz="1100"/>
              <a:t>Graf č. 2  - Pohledávky k 31.12.2019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'[4]Pohledávky pomocná tabulka'!$O$4:$O$16</c:f>
              <c:strCache>
                <c:ptCount val="13"/>
                <c:pt idx="0">
                  <c:v>KT - Pokuty</c:v>
                </c:pt>
                <c:pt idx="1">
                  <c:v>DSH - Pokuty</c:v>
                </c:pt>
                <c:pt idx="2">
                  <c:v>DSH - Pokuty - vážení</c:v>
                </c:pt>
                <c:pt idx="3">
                  <c:v>DSH - Pokuty - správní řízení - radar</c:v>
                </c:pt>
                <c:pt idx="4">
                  <c:v>DSH - Pokuty - PČR - radar</c:v>
                </c:pt>
                <c:pt idx="5">
                  <c:v>MěP - Pokuty </c:v>
                </c:pt>
                <c:pt idx="6">
                  <c:v>DSH - Pokuty - úsekové měření </c:v>
                </c:pt>
                <c:pt idx="7">
                  <c:v>ŽÚ - Pokuty</c:v>
                </c:pt>
                <c:pt idx="8">
                  <c:v>FO - Místní poplatek ze psů</c:v>
                </c:pt>
                <c:pt idx="9">
                  <c:v>ŽP - Poplatek za svoz TKO</c:v>
                </c:pt>
                <c:pt idx="10">
                  <c:v>VV - Pokuty </c:v>
                </c:pt>
                <c:pt idx="11">
                  <c:v>SÚ- Pokuty</c:v>
                </c:pt>
                <c:pt idx="12">
                  <c:v>ŽP - Pokuty  </c:v>
                </c:pt>
              </c:strCache>
            </c:strRef>
          </c:cat>
          <c:val>
            <c:numRef>
              <c:f>'[4]Pohledávky pomocná tabulka'!$P$4:$P$16</c:f>
              <c:numCache>
                <c:formatCode>General</c:formatCode>
                <c:ptCount val="13"/>
                <c:pt idx="0">
                  <c:v>1929024.28</c:v>
                </c:pt>
                <c:pt idx="1">
                  <c:v>145909.09</c:v>
                </c:pt>
                <c:pt idx="2">
                  <c:v>5600</c:v>
                </c:pt>
                <c:pt idx="3">
                  <c:v>1933961.55</c:v>
                </c:pt>
                <c:pt idx="4">
                  <c:v>28500</c:v>
                </c:pt>
                <c:pt idx="5">
                  <c:v>30276.560000000001</c:v>
                </c:pt>
                <c:pt idx="6">
                  <c:v>3209038.84</c:v>
                </c:pt>
                <c:pt idx="7">
                  <c:v>241046.74</c:v>
                </c:pt>
                <c:pt idx="8">
                  <c:v>-801</c:v>
                </c:pt>
                <c:pt idx="9">
                  <c:v>266855</c:v>
                </c:pt>
                <c:pt idx="10">
                  <c:v>322345.32</c:v>
                </c:pt>
                <c:pt idx="11">
                  <c:v>193461</c:v>
                </c:pt>
                <c:pt idx="12">
                  <c:v>-14838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>
              <a:latin typeface="+mj-lt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'[4]Pohledávky pomocná tabulka'!$L$2</c:f>
              <c:strCache>
                <c:ptCount val="1"/>
                <c:pt idx="0">
                  <c:v>Zůstatek 31.12.2018</c:v>
                </c:pt>
              </c:strCache>
            </c:strRef>
          </c:tx>
          <c:invertIfNegative val="0"/>
          <c:cat>
            <c:strRef>
              <c:f>'[4]Pohledávky pomocná tabulka'!$K$3:$K$16</c:f>
              <c:strCache>
                <c:ptCount val="14"/>
                <c:pt idx="1">
                  <c:v>KT - Pokuty</c:v>
                </c:pt>
                <c:pt idx="2">
                  <c:v>DSH - Pokuty</c:v>
                </c:pt>
                <c:pt idx="3">
                  <c:v>DSH - Pokuty - vážení</c:v>
                </c:pt>
                <c:pt idx="4">
                  <c:v>DSH - Pokuty - správní řízení - radar</c:v>
                </c:pt>
                <c:pt idx="5">
                  <c:v>DSH - Pokuty - PČR - radar</c:v>
                </c:pt>
                <c:pt idx="6">
                  <c:v>MěP - Pokuty </c:v>
                </c:pt>
                <c:pt idx="7">
                  <c:v>DSH - Pokuty - úsekové měření </c:v>
                </c:pt>
                <c:pt idx="8">
                  <c:v>ŽÚ - Pokuty</c:v>
                </c:pt>
                <c:pt idx="9">
                  <c:v>FO - Místní poplatek ze psů</c:v>
                </c:pt>
                <c:pt idx="10">
                  <c:v>ŽP - Poplatek za svoz TKO</c:v>
                </c:pt>
                <c:pt idx="11">
                  <c:v>VV - Pokuty </c:v>
                </c:pt>
                <c:pt idx="12">
                  <c:v>SÚ- Pokuty</c:v>
                </c:pt>
                <c:pt idx="13">
                  <c:v>ŽP - Pokuty  </c:v>
                </c:pt>
              </c:strCache>
            </c:strRef>
          </c:cat>
          <c:val>
            <c:numRef>
              <c:f>'[4]Pohledávky pomocná tabulka'!$L$3:$L$16</c:f>
              <c:numCache>
                <c:formatCode>General</c:formatCode>
                <c:ptCount val="14"/>
                <c:pt idx="1">
                  <c:v>2111408.2999999998</c:v>
                </c:pt>
                <c:pt idx="2">
                  <c:v>412042.96</c:v>
                </c:pt>
                <c:pt idx="3">
                  <c:v>-111400</c:v>
                </c:pt>
                <c:pt idx="4">
                  <c:v>1061350</c:v>
                </c:pt>
                <c:pt idx="5">
                  <c:v>8400</c:v>
                </c:pt>
                <c:pt idx="6">
                  <c:v>56376.56</c:v>
                </c:pt>
                <c:pt idx="7">
                  <c:v>2107401.63</c:v>
                </c:pt>
                <c:pt idx="8">
                  <c:v>330202.08</c:v>
                </c:pt>
                <c:pt idx="9">
                  <c:v>-217</c:v>
                </c:pt>
                <c:pt idx="10">
                  <c:v>223070</c:v>
                </c:pt>
                <c:pt idx="11">
                  <c:v>462923.76</c:v>
                </c:pt>
                <c:pt idx="12">
                  <c:v>17470</c:v>
                </c:pt>
                <c:pt idx="13">
                  <c:v>94700</c:v>
                </c:pt>
              </c:numCache>
            </c:numRef>
          </c:val>
        </c:ser>
        <c:ser>
          <c:idx val="1"/>
          <c:order val="1"/>
          <c:tx>
            <c:strRef>
              <c:f>'[4]Pohledávky pomocná tabulka'!$M$2</c:f>
              <c:strCache>
                <c:ptCount val="1"/>
                <c:pt idx="0">
                  <c:v>Zůstatek  31.12.2019</c:v>
                </c:pt>
              </c:strCache>
            </c:strRef>
          </c:tx>
          <c:invertIfNegative val="0"/>
          <c:cat>
            <c:strRef>
              <c:f>'[4]Pohledávky pomocná tabulka'!$K$3:$K$16</c:f>
              <c:strCache>
                <c:ptCount val="14"/>
                <c:pt idx="1">
                  <c:v>KT - Pokuty</c:v>
                </c:pt>
                <c:pt idx="2">
                  <c:v>DSH - Pokuty</c:v>
                </c:pt>
                <c:pt idx="3">
                  <c:v>DSH - Pokuty - vážení</c:v>
                </c:pt>
                <c:pt idx="4">
                  <c:v>DSH - Pokuty - správní řízení - radar</c:v>
                </c:pt>
                <c:pt idx="5">
                  <c:v>DSH - Pokuty - PČR - radar</c:v>
                </c:pt>
                <c:pt idx="6">
                  <c:v>MěP - Pokuty </c:v>
                </c:pt>
                <c:pt idx="7">
                  <c:v>DSH - Pokuty - úsekové měření </c:v>
                </c:pt>
                <c:pt idx="8">
                  <c:v>ŽÚ - Pokuty</c:v>
                </c:pt>
                <c:pt idx="9">
                  <c:v>FO - Místní poplatek ze psů</c:v>
                </c:pt>
                <c:pt idx="10">
                  <c:v>ŽP - Poplatek za svoz TKO</c:v>
                </c:pt>
                <c:pt idx="11">
                  <c:v>VV - Pokuty </c:v>
                </c:pt>
                <c:pt idx="12">
                  <c:v>SÚ- Pokuty</c:v>
                </c:pt>
                <c:pt idx="13">
                  <c:v>ŽP - Pokuty  </c:v>
                </c:pt>
              </c:strCache>
            </c:strRef>
          </c:cat>
          <c:val>
            <c:numRef>
              <c:f>'[4]Pohledávky pomocná tabulka'!$M$3:$M$16</c:f>
              <c:numCache>
                <c:formatCode>General</c:formatCode>
                <c:ptCount val="14"/>
                <c:pt idx="1">
                  <c:v>1929024.28</c:v>
                </c:pt>
                <c:pt idx="2">
                  <c:v>145909.09</c:v>
                </c:pt>
                <c:pt idx="3">
                  <c:v>5600</c:v>
                </c:pt>
                <c:pt idx="4">
                  <c:v>1933961.55</c:v>
                </c:pt>
                <c:pt idx="5">
                  <c:v>28500</c:v>
                </c:pt>
                <c:pt idx="6">
                  <c:v>30276.560000000001</c:v>
                </c:pt>
                <c:pt idx="7">
                  <c:v>3209038.84</c:v>
                </c:pt>
                <c:pt idx="8">
                  <c:v>241046.74</c:v>
                </c:pt>
                <c:pt idx="9">
                  <c:v>-801</c:v>
                </c:pt>
                <c:pt idx="10">
                  <c:v>266855</c:v>
                </c:pt>
                <c:pt idx="11">
                  <c:v>322345.32</c:v>
                </c:pt>
                <c:pt idx="12">
                  <c:v>193461</c:v>
                </c:pt>
                <c:pt idx="13">
                  <c:v>-14838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364928"/>
        <c:axId val="108366464"/>
      </c:barChart>
      <c:catAx>
        <c:axId val="108364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8366464"/>
        <c:crosses val="autoZero"/>
        <c:auto val="1"/>
        <c:lblAlgn val="ctr"/>
        <c:lblOffset val="100"/>
        <c:noMultiLvlLbl val="0"/>
      </c:catAx>
      <c:valAx>
        <c:axId val="108366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364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055553826522673E-2"/>
          <c:y val="5.5555555555555552E-2"/>
          <c:w val="0.66352777777777783"/>
          <c:h val="0.89814814814814814"/>
        </c:manualLayout>
      </c:layout>
      <c:pie3DChart>
        <c:varyColors val="1"/>
        <c:ser>
          <c:idx val="0"/>
          <c:order val="0"/>
          <c:explosion val="25"/>
          <c:cat>
            <c:strRef>
              <c:f>'Hosp. č. - pohledávky 2019'!$A$4:$A$11</c:f>
              <c:strCache>
                <c:ptCount val="8"/>
                <c:pt idx="0">
                  <c:v>Byty</c:v>
                </c:pt>
                <c:pt idx="1">
                  <c:v>Nebytové prostory</c:v>
                </c:pt>
                <c:pt idx="2">
                  <c:v>SC Bonaparte</c:v>
                </c:pt>
                <c:pt idx="3">
                  <c:v>Poliklinika</c:v>
                </c:pt>
                <c:pt idx="4">
                  <c:v>Teplo</c:v>
                </c:pt>
                <c:pt idx="5">
                  <c:v>Správa</c:v>
                </c:pt>
                <c:pt idx="6">
                  <c:v>Pozemky</c:v>
                </c:pt>
                <c:pt idx="7">
                  <c:v>Ostatní</c:v>
                </c:pt>
              </c:strCache>
            </c:strRef>
          </c:cat>
          <c:val>
            <c:numRef>
              <c:f>'Hosp. č. - pohledávky 2019'!$B$4:$B$11</c:f>
              <c:numCache>
                <c:formatCode>#,##0.00</c:formatCode>
                <c:ptCount val="8"/>
                <c:pt idx="0">
                  <c:v>987275.07</c:v>
                </c:pt>
                <c:pt idx="1">
                  <c:v>96606.25</c:v>
                </c:pt>
                <c:pt idx="2">
                  <c:v>614511.14</c:v>
                </c:pt>
                <c:pt idx="3">
                  <c:v>-43200.5</c:v>
                </c:pt>
                <c:pt idx="4">
                  <c:v>758561.23</c:v>
                </c:pt>
                <c:pt idx="5">
                  <c:v>283480.03000000003</c:v>
                </c:pt>
                <c:pt idx="6">
                  <c:v>57695.63</c:v>
                </c:pt>
                <c:pt idx="7">
                  <c:v>134833.5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>
              <a:latin typeface="+mj-lt"/>
            </a:defRPr>
          </a:pPr>
          <a:endParaRPr lang="cs-CZ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9525" y="9525"/>
    <xdr:ext cx="523875" cy="638175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523875" cy="638175"/>
        </a:xfrm>
        <a:prstGeom prst="rect">
          <a:avLst/>
        </a:prstGeom>
      </xdr:spPr>
    </xdr:pic>
    <xdr:clientData/>
  </xdr:absoluteAnchor>
  <xdr:oneCellAnchor>
    <xdr:from>
      <xdr:col>1</xdr:col>
      <xdr:colOff>390525</xdr:colOff>
      <xdr:row>19</xdr:row>
      <xdr:rowOff>0</xdr:rowOff>
    </xdr:from>
    <xdr:ext cx="7467600" cy="3752850"/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</xdr:col>
      <xdr:colOff>314325</xdr:colOff>
      <xdr:row>46</xdr:row>
      <xdr:rowOff>19050</xdr:rowOff>
    </xdr:from>
    <xdr:ext cx="7524750" cy="3133726"/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447675" y="47625"/>
    <xdr:ext cx="523875" cy="638175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47625"/>
          <a:ext cx="523875" cy="638175"/>
        </a:xfrm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409579" y="123826"/>
    <xdr:ext cx="453143" cy="549714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9" y="123826"/>
          <a:ext cx="453143" cy="549714"/>
        </a:xfrm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47625" y="123825"/>
    <xdr:ext cx="453143" cy="549714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23825"/>
          <a:ext cx="453143" cy="549714"/>
        </a:xfrm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104775" y="85725"/>
    <xdr:ext cx="453143" cy="549714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453143" cy="549714"/>
        </a:xfrm>
        <a:prstGeom prst="rect">
          <a:avLst/>
        </a:prstGeom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9525" y="9525"/>
    <xdr:ext cx="523875" cy="638175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523875" cy="638175"/>
        </a:xfrm>
        <a:prstGeom prst="rect">
          <a:avLst/>
        </a:prstGeom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104775" y="85725"/>
    <xdr:ext cx="523875" cy="638175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523875" cy="638175"/>
        </a:xfrm>
        <a:prstGeom prst="rect">
          <a:avLst/>
        </a:prstGeom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7</xdr:col>
      <xdr:colOff>819150</xdr:colOff>
      <xdr:row>65</xdr:row>
      <xdr:rowOff>76200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390524</xdr:colOff>
      <xdr:row>20</xdr:row>
      <xdr:rowOff>19050</xdr:rowOff>
    </xdr:from>
    <xdr:to>
      <xdr:col>7</xdr:col>
      <xdr:colOff>866775</xdr:colOff>
      <xdr:row>38</xdr:row>
      <xdr:rowOff>180973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absoluteAnchor>
    <xdr:pos x="219075" y="57150"/>
    <xdr:ext cx="453143" cy="549714"/>
    <xdr:pic>
      <xdr:nvPicPr>
        <xdr:cNvPr id="4" name="Pictur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7150"/>
          <a:ext cx="453143" cy="549714"/>
        </a:xfrm>
        <a:prstGeom prst="rect">
          <a:avLst/>
        </a:prstGeom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190500" y="28575"/>
    <xdr:ext cx="453143" cy="549714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8575"/>
          <a:ext cx="453143" cy="549714"/>
        </a:xfrm>
        <a:prstGeom prst="rect">
          <a:avLst/>
        </a:prstGeom>
      </xdr:spPr>
    </xdr:pic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200025" y="47625"/>
    <xdr:ext cx="453143" cy="549714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453143" cy="549714"/>
        </a:xfrm>
        <a:prstGeom prst="rect">
          <a:avLst/>
        </a:prstGeom>
      </xdr:spPr>
    </xdr:pic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104775" y="57150"/>
    <xdr:ext cx="453143" cy="549714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57150"/>
          <a:ext cx="453143" cy="549714"/>
        </a:xfrm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9525" y="9525"/>
    <xdr:ext cx="523875" cy="638175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523875" cy="638175"/>
        </a:xfrm>
        <a:prstGeom prst="rect">
          <a:avLst/>
        </a:prstGeom>
      </xdr:spPr>
    </xdr:pic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16</xdr:row>
      <xdr:rowOff>66675</xdr:rowOff>
    </xdr:from>
    <xdr:to>
      <xdr:col>5</xdr:col>
      <xdr:colOff>581025</xdr:colOff>
      <xdr:row>33</xdr:row>
      <xdr:rowOff>57150</xdr:rowOff>
    </xdr:to>
    <xdr:graphicFrame macro="">
      <xdr:nvGraphicFramePr>
        <xdr:cNvPr id="2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absoluteAnchor>
    <xdr:pos x="200025" y="28575"/>
    <xdr:ext cx="453143" cy="549714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8575"/>
          <a:ext cx="453143" cy="549714"/>
        </a:xfrm>
        <a:prstGeom prst="rect">
          <a:avLst/>
        </a:prstGeom>
      </xdr:spPr>
    </xdr:pic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142875" y="0"/>
    <xdr:ext cx="453143" cy="549714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0"/>
          <a:ext cx="453143" cy="549714"/>
        </a:xfrm>
        <a:prstGeom prst="rect">
          <a:avLst/>
        </a:prstGeom>
      </xdr:spPr>
    </xdr:pic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742950" y="47625"/>
    <xdr:ext cx="523875" cy="638175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47625"/>
          <a:ext cx="523875" cy="638175"/>
        </a:xfrm>
        <a:prstGeom prst="rect">
          <a:avLst/>
        </a:prstGeom>
      </xdr:spPr>
    </xdr:pic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819150" y="47625"/>
    <xdr:ext cx="523875" cy="638175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47625"/>
          <a:ext cx="523875" cy="638175"/>
        </a:xfrm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9525" y="9525"/>
    <xdr:ext cx="523875" cy="638175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523875" cy="638175"/>
        </a:xfrm>
        <a:prstGeom prst="rect">
          <a:avLst/>
        </a:prstGeom>
      </xdr:spPr>
    </xdr:pic>
    <xdr:clientData/>
  </xdr:absoluteAnchor>
  <xdr:oneCellAnchor>
    <xdr:from>
      <xdr:col>1</xdr:col>
      <xdr:colOff>28574</xdr:colOff>
      <xdr:row>25</xdr:row>
      <xdr:rowOff>161925</xdr:rowOff>
    </xdr:from>
    <xdr:ext cx="7610475" cy="4467225"/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9525" y="9525"/>
    <xdr:ext cx="523875" cy="638175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523875" cy="638175"/>
        </a:xfrm>
        <a:prstGeom prst="rect">
          <a:avLst/>
        </a:prstGeom>
      </xdr:spPr>
    </xdr:pic>
    <xdr:clientData/>
  </xdr:absoluteAnchor>
  <xdr:oneCellAnchor>
    <xdr:from>
      <xdr:col>1</xdr:col>
      <xdr:colOff>0</xdr:colOff>
      <xdr:row>16</xdr:row>
      <xdr:rowOff>0</xdr:rowOff>
    </xdr:from>
    <xdr:ext cx="7781925" cy="4300950"/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9525" y="9525"/>
    <xdr:ext cx="523875" cy="638175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523875" cy="638175"/>
        </a:xfrm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9525" y="9525"/>
    <xdr:ext cx="523875" cy="638175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523875" cy="638175"/>
        </a:xfrm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9525" y="9525"/>
    <xdr:ext cx="523875" cy="638175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523875" cy="638175"/>
        </a:xfrm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9525" y="9525"/>
    <xdr:ext cx="523875" cy="638175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523875" cy="638175"/>
        </a:xfrm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9525" y="9525"/>
    <xdr:ext cx="523875" cy="638175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523875" cy="638175"/>
        </a:xfrm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a.mackrlova/Desktop/Rekapitulace%20hospoda&#345;en&#237;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a.mackrlova/Desktop/Porovn&#225;n&#237;%20da&#328;ov&#253;ch%20p&#345;&#237;jm&#367;%202015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a.mackrlova/Desktop/rekapitulace%20v&#253;daj&#367;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a.mackrlova/Documents/Z&#225;v&#283;re&#269;n&#253;%20&#250;&#269;et%20m&#283;sto/graf%20pohled&#225;vky%20H&#268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osp.%20&#269;.%20-%20Podklady%20pro%20zpr&#225;vu%20do%20Rady%20m&#283;sta%20IV.%20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 - vyhodnocení"/>
      <sheetName val="Graf"/>
    </sheetNames>
    <sheetDataSet>
      <sheetData sheetId="0"/>
      <sheetData sheetId="1">
        <row r="28">
          <cell r="B28" t="str">
            <v>RS</v>
          </cell>
          <cell r="C28" t="str">
            <v>RU 2019 (1-12)</v>
          </cell>
          <cell r="D28" t="str">
            <v>Skutečnost 2019 (1-12)</v>
          </cell>
        </row>
        <row r="29">
          <cell r="A29" t="str">
            <v>1 - DAŇOVÉ PŘÍJMY</v>
          </cell>
          <cell r="B29">
            <v>117417000</v>
          </cell>
          <cell r="C29">
            <v>124013800</v>
          </cell>
          <cell r="D29">
            <v>127142299.81</v>
          </cell>
        </row>
        <row r="30">
          <cell r="A30" t="str">
            <v>2 - NEDAŇOVÉ PŘÍJMY</v>
          </cell>
          <cell r="B30">
            <v>8330100</v>
          </cell>
          <cell r="C30">
            <v>16704200</v>
          </cell>
          <cell r="D30">
            <v>17223091.469999999</v>
          </cell>
        </row>
        <row r="31">
          <cell r="A31" t="str">
            <v>3 - KAPITÁLOVÉ PŘÍJMY</v>
          </cell>
          <cell r="B31">
            <v>200000</v>
          </cell>
          <cell r="C31">
            <v>1405400</v>
          </cell>
          <cell r="D31">
            <v>1405358.66</v>
          </cell>
        </row>
        <row r="32">
          <cell r="A32" t="str">
            <v>4 - PŘIJATÉ TRANSFERY</v>
          </cell>
          <cell r="B32">
            <v>77408800</v>
          </cell>
          <cell r="C32">
            <v>124204800</v>
          </cell>
          <cell r="D32">
            <v>123299660.97</v>
          </cell>
        </row>
        <row r="62">
          <cell r="B62" t="str">
            <v>RS</v>
          </cell>
          <cell r="C62" t="str">
            <v>RU 2019 (1-12)</v>
          </cell>
          <cell r="D62" t="str">
            <v>Skutečnost 2019 (1-12)</v>
          </cell>
        </row>
        <row r="63">
          <cell r="A63" t="str">
            <v>5 - BĚŽNÉ VÝDAJE</v>
          </cell>
          <cell r="B63">
            <v>120883900</v>
          </cell>
          <cell r="C63">
            <v>145588100</v>
          </cell>
          <cell r="D63">
            <v>135600291.99000001</v>
          </cell>
        </row>
        <row r="64">
          <cell r="A64" t="str">
            <v>6 - KAPITÁLOVÉ VÝDAJE</v>
          </cell>
          <cell r="B64">
            <v>77200000</v>
          </cell>
          <cell r="C64">
            <v>90170200</v>
          </cell>
          <cell r="D64">
            <v>71996983.810000002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běrové porovnání dat"/>
      <sheetName val="Graf"/>
    </sheetNames>
    <sheetDataSet>
      <sheetData sheetId="0"/>
      <sheetData sheetId="1">
        <row r="28">
          <cell r="B28" t="str">
            <v>Úč 2015 (1-12)</v>
          </cell>
          <cell r="C28" t="str">
            <v>Úč 2016 (1-12)</v>
          </cell>
          <cell r="D28" t="str">
            <v>Úč 2017 (1-12)</v>
          </cell>
          <cell r="E28" t="str">
            <v>Úč 2018 (1-12)</v>
          </cell>
          <cell r="F28" t="str">
            <v>Úč 2019 (1-12)</v>
          </cell>
        </row>
        <row r="29">
          <cell r="A29" t="str">
            <v>1111 - Daň z příjmů fyzických osob placená plátci</v>
          </cell>
          <cell r="B29">
            <v>15463462.98</v>
          </cell>
          <cell r="C29">
            <v>17722775.460000001</v>
          </cell>
          <cell r="D29">
            <v>19605430.059999999</v>
          </cell>
          <cell r="E29">
            <v>23991113.300000001</v>
          </cell>
          <cell r="F29">
            <v>27160092.100000001</v>
          </cell>
        </row>
        <row r="30">
          <cell r="A30" t="str">
            <v>1112 - Daň z příjmů fyzických osob placená poplatníky</v>
          </cell>
          <cell r="B30">
            <v>2002124.56</v>
          </cell>
          <cell r="C30">
            <v>1551914.94</v>
          </cell>
          <cell r="D30">
            <v>519750.23</v>
          </cell>
          <cell r="E30">
            <v>521294.72</v>
          </cell>
          <cell r="F30">
            <v>695961.19</v>
          </cell>
        </row>
        <row r="31">
          <cell r="A31" t="str">
            <v>1113 - Daň z příjmů fyzických osob vybíraná srážkou</v>
          </cell>
          <cell r="B31">
            <v>1719152.8</v>
          </cell>
          <cell r="C31">
            <v>1776716.91</v>
          </cell>
          <cell r="D31">
            <v>1778232.79</v>
          </cell>
          <cell r="E31">
            <v>2061169.13</v>
          </cell>
          <cell r="F31">
            <v>2348030.13</v>
          </cell>
        </row>
        <row r="32">
          <cell r="A32" t="str">
            <v>1121 - Daň z příjmů právnických osob</v>
          </cell>
          <cell r="B32">
            <v>15966452.92</v>
          </cell>
          <cell r="C32">
            <v>18364149.329999998</v>
          </cell>
          <cell r="D32">
            <v>18939579.899999999</v>
          </cell>
          <cell r="E32">
            <v>18933981.399999999</v>
          </cell>
          <cell r="F32">
            <v>21866966.350000001</v>
          </cell>
        </row>
        <row r="33">
          <cell r="A33" t="str">
            <v>1122 - Daň z příjmů právnických osob za obce</v>
          </cell>
          <cell r="B33">
            <v>1802720</v>
          </cell>
          <cell r="C33">
            <v>2154600</v>
          </cell>
          <cell r="D33">
            <v>2558920</v>
          </cell>
          <cell r="E33">
            <v>2041170</v>
          </cell>
          <cell r="F33">
            <v>1039680</v>
          </cell>
        </row>
        <row r="34">
          <cell r="A34" t="str">
            <v>1211 - Daň z přidané hodnoty</v>
          </cell>
          <cell r="B34">
            <v>30490835.219999999</v>
          </cell>
          <cell r="C34">
            <v>33629704.640000001</v>
          </cell>
          <cell r="D34">
            <v>39441791.280000001</v>
          </cell>
          <cell r="E34">
            <v>46540962.469999999</v>
          </cell>
          <cell r="F34">
            <v>49216242.020000003</v>
          </cell>
        </row>
        <row r="35">
          <cell r="A35" t="str">
            <v>1334 - Odvody za odnětí půdy ze zemědělského půdního fondu</v>
          </cell>
          <cell r="B35">
            <v>11875</v>
          </cell>
          <cell r="C35">
            <v>105248</v>
          </cell>
          <cell r="D35">
            <v>194303.24</v>
          </cell>
          <cell r="E35">
            <v>91209.81</v>
          </cell>
          <cell r="F35">
            <v>122876.88</v>
          </cell>
        </row>
        <row r="36">
          <cell r="A36" t="str">
            <v>1337 - Poplatek za komunální odpad</v>
          </cell>
          <cell r="F36">
            <v>3493233</v>
          </cell>
        </row>
        <row r="37">
          <cell r="A37" t="str">
            <v>1341 - Poplatek ze psů</v>
          </cell>
          <cell r="B37">
            <v>135757</v>
          </cell>
          <cell r="C37">
            <v>136480</v>
          </cell>
          <cell r="D37">
            <v>140209</v>
          </cell>
          <cell r="E37">
            <v>141918</v>
          </cell>
          <cell r="F37">
            <v>144951</v>
          </cell>
        </row>
        <row r="38">
          <cell r="A38" t="str">
            <v>1343 - Poplatek za užívání veřejného prostranství</v>
          </cell>
          <cell r="B38">
            <v>107980</v>
          </cell>
          <cell r="C38">
            <v>130899</v>
          </cell>
          <cell r="D38">
            <v>129424</v>
          </cell>
          <cell r="E38">
            <v>144595.53</v>
          </cell>
          <cell r="F38">
            <v>172646</v>
          </cell>
        </row>
        <row r="39">
          <cell r="A39" t="str">
            <v>1353 - Příjmy za ZOZ od žadatelů o řidičské oprávnění</v>
          </cell>
          <cell r="B39">
            <v>312500</v>
          </cell>
          <cell r="C39">
            <v>289950</v>
          </cell>
          <cell r="D39">
            <v>299230</v>
          </cell>
          <cell r="E39">
            <v>348900</v>
          </cell>
          <cell r="F39">
            <v>351900</v>
          </cell>
        </row>
        <row r="40">
          <cell r="A40" t="str">
            <v>1356 - Příjmy úhrad za dobývání nerostů a poplatků za geologické práce</v>
          </cell>
          <cell r="B40">
            <v>194130</v>
          </cell>
          <cell r="C40">
            <v>209063</v>
          </cell>
          <cell r="D40">
            <v>223997</v>
          </cell>
          <cell r="E40">
            <v>147547</v>
          </cell>
          <cell r="F40">
            <v>156769</v>
          </cell>
        </row>
        <row r="41">
          <cell r="A41" t="str">
            <v>1361 - Správní poplatky</v>
          </cell>
          <cell r="B41">
            <v>6032255</v>
          </cell>
          <cell r="C41">
            <v>5639197</v>
          </cell>
          <cell r="D41">
            <v>6234410</v>
          </cell>
          <cell r="E41">
            <v>5040463.18</v>
          </cell>
          <cell r="F41">
            <v>4757421</v>
          </cell>
        </row>
        <row r="42">
          <cell r="A42" t="str">
            <v>1381 - Daň z hazardních her s výjimkou dílčí daně z technických her</v>
          </cell>
          <cell r="B42">
            <v>4989177.51</v>
          </cell>
          <cell r="C42">
            <v>6015817.1299999999</v>
          </cell>
          <cell r="D42">
            <v>12108891.43</v>
          </cell>
          <cell r="E42">
            <v>10787042.449999999</v>
          </cell>
          <cell r="F42">
            <v>585407.14</v>
          </cell>
        </row>
        <row r="43">
          <cell r="A43" t="str">
            <v>1382 - Zrušený odvod z loterií a podobných her kromě z výherních hracích přístrojů</v>
          </cell>
          <cell r="E43">
            <v>341.49</v>
          </cell>
          <cell r="F43">
            <v>2952.51</v>
          </cell>
        </row>
        <row r="44">
          <cell r="A44" t="str">
            <v>1383 - Zrušený odvod z výherních hracích přístrojů</v>
          </cell>
          <cell r="E44">
            <v>43972.68</v>
          </cell>
          <cell r="F44">
            <v>304109.24</v>
          </cell>
        </row>
        <row r="45">
          <cell r="A45" t="str">
            <v>1385 - Dílčí daň z technických her</v>
          </cell>
          <cell r="F45">
            <v>9832610.1500000004</v>
          </cell>
        </row>
        <row r="46">
          <cell r="A46" t="str">
            <v>1511 - Daň z nemovitých věcí</v>
          </cell>
          <cell r="B46">
            <v>4754659.13</v>
          </cell>
          <cell r="C46">
            <v>4902494.45</v>
          </cell>
          <cell r="D46">
            <v>4763820.75</v>
          </cell>
          <cell r="E46">
            <v>4775240.4800000004</v>
          </cell>
          <cell r="F46">
            <v>4890452.0999999996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 - vyhodnocení"/>
      <sheetName val="Graf"/>
    </sheetNames>
    <sheetDataSet>
      <sheetData sheetId="0"/>
      <sheetData sheetId="1">
        <row r="108">
          <cell r="B108" t="str">
            <v>Skutečnost 2019 (1-12)</v>
          </cell>
        </row>
        <row r="109">
          <cell r="A109" t="str">
            <v>Nespec.</v>
          </cell>
          <cell r="B109">
            <v>106.45</v>
          </cell>
        </row>
        <row r="110">
          <cell r="A110" t="str">
            <v>10 - Odbor kanceláře tajemníka</v>
          </cell>
          <cell r="B110">
            <v>437741.86</v>
          </cell>
        </row>
        <row r="111">
          <cell r="A111" t="str">
            <v>20 - Odbor stavební úřadu a životního prostředí</v>
          </cell>
          <cell r="B111">
            <v>7583489.8200000003</v>
          </cell>
        </row>
        <row r="112">
          <cell r="A112" t="str">
            <v>30 - Finanční odbor</v>
          </cell>
          <cell r="B112">
            <v>53124963.270000003</v>
          </cell>
        </row>
        <row r="113">
          <cell r="A113" t="str">
            <v>40 - Odbor správy majetku, investic a rozvoje</v>
          </cell>
          <cell r="B113">
            <v>4684289.5</v>
          </cell>
        </row>
        <row r="114">
          <cell r="A114" t="str">
            <v>50 - Odbor sociálních věcí</v>
          </cell>
          <cell r="B114">
            <v>1809966.53</v>
          </cell>
        </row>
        <row r="115">
          <cell r="A115" t="str">
            <v>60 - Odbor správních činností</v>
          </cell>
          <cell r="B115">
            <v>387693.66</v>
          </cell>
        </row>
        <row r="116">
          <cell r="A116" t="str">
            <v>70 - Odbor vnějších vztahů</v>
          </cell>
          <cell r="B116">
            <v>7119541.6500000004</v>
          </cell>
        </row>
        <row r="117">
          <cell r="A117" t="str">
            <v xml:space="preserve">80 - Městský úřad </v>
          </cell>
          <cell r="B117">
            <v>57106873.880000003</v>
          </cell>
        </row>
        <row r="118">
          <cell r="A118" t="str">
            <v>90 - Městská policie</v>
          </cell>
          <cell r="B118">
            <v>3345625.37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hledávky 2018"/>
      <sheetName val="Pohledávky pomocná tabulka"/>
      <sheetName val="Pomocné tabulky a grafy List3"/>
      <sheetName val="pomocné tabulky a grafy"/>
    </sheetNames>
    <sheetDataSet>
      <sheetData sheetId="0" refreshError="1"/>
      <sheetData sheetId="1">
        <row r="2">
          <cell r="L2" t="str">
            <v>Zůstatek 31.12.2018</v>
          </cell>
          <cell r="M2" t="str">
            <v>Zůstatek  31.12.2019</v>
          </cell>
        </row>
        <row r="4">
          <cell r="K4" t="str">
            <v>KT - Pokuty</v>
          </cell>
          <cell r="L4">
            <v>2111408.2999999998</v>
          </cell>
          <cell r="M4">
            <v>1929024.28</v>
          </cell>
          <cell r="O4" t="str">
            <v>KT - Pokuty</v>
          </cell>
          <cell r="P4">
            <v>1929024.28</v>
          </cell>
        </row>
        <row r="5">
          <cell r="K5" t="str">
            <v>DSH - Pokuty</v>
          </cell>
          <cell r="L5">
            <v>412042.96</v>
          </cell>
          <cell r="M5">
            <v>145909.09</v>
          </cell>
          <cell r="O5" t="str">
            <v>DSH - Pokuty</v>
          </cell>
          <cell r="P5">
            <v>145909.09</v>
          </cell>
        </row>
        <row r="6">
          <cell r="K6" t="str">
            <v>DSH - Pokuty - vážení</v>
          </cell>
          <cell r="L6">
            <v>-111400</v>
          </cell>
          <cell r="M6">
            <v>5600</v>
          </cell>
          <cell r="O6" t="str">
            <v>DSH - Pokuty - vážení</v>
          </cell>
          <cell r="P6">
            <v>5600</v>
          </cell>
        </row>
        <row r="7">
          <cell r="K7" t="str">
            <v>DSH - Pokuty - správní řízení - radar</v>
          </cell>
          <cell r="L7">
            <v>1061350</v>
          </cell>
          <cell r="M7">
            <v>1933961.55</v>
          </cell>
          <cell r="O7" t="str">
            <v>DSH - Pokuty - správní řízení - radar</v>
          </cell>
          <cell r="P7">
            <v>1933961.55</v>
          </cell>
        </row>
        <row r="8">
          <cell r="K8" t="str">
            <v>DSH - Pokuty - PČR - radar</v>
          </cell>
          <cell r="L8">
            <v>8400</v>
          </cell>
          <cell r="M8">
            <v>28500</v>
          </cell>
          <cell r="O8" t="str">
            <v>DSH - Pokuty - PČR - radar</v>
          </cell>
          <cell r="P8">
            <v>28500</v>
          </cell>
        </row>
        <row r="9">
          <cell r="K9" t="str">
            <v xml:space="preserve">MěP - Pokuty </v>
          </cell>
          <cell r="L9">
            <v>56376.56</v>
          </cell>
          <cell r="M9">
            <v>30276.560000000001</v>
          </cell>
          <cell r="O9" t="str">
            <v xml:space="preserve">MěP - Pokuty </v>
          </cell>
          <cell r="P9">
            <v>30276.560000000001</v>
          </cell>
        </row>
        <row r="10">
          <cell r="K10" t="str">
            <v xml:space="preserve">DSH - Pokuty - úsekové měření </v>
          </cell>
          <cell r="L10">
            <v>2107401.63</v>
          </cell>
          <cell r="M10">
            <v>3209038.84</v>
          </cell>
          <cell r="O10" t="str">
            <v xml:space="preserve">DSH - Pokuty - úsekové měření </v>
          </cell>
          <cell r="P10">
            <v>3209038.84</v>
          </cell>
        </row>
        <row r="11">
          <cell r="K11" t="str">
            <v>ŽÚ - Pokuty</v>
          </cell>
          <cell r="L11">
            <v>330202.08</v>
          </cell>
          <cell r="M11">
            <v>241046.74</v>
          </cell>
          <cell r="O11" t="str">
            <v>ŽÚ - Pokuty</v>
          </cell>
          <cell r="P11">
            <v>241046.74</v>
          </cell>
        </row>
        <row r="12">
          <cell r="K12" t="str">
            <v>FO - Místní poplatek ze psů</v>
          </cell>
          <cell r="L12">
            <v>-217</v>
          </cell>
          <cell r="M12">
            <v>-801</v>
          </cell>
          <cell r="O12" t="str">
            <v>FO - Místní poplatek ze psů</v>
          </cell>
          <cell r="P12">
            <v>-801</v>
          </cell>
        </row>
        <row r="13">
          <cell r="K13" t="str">
            <v>ŽP - Poplatek za svoz TKO</v>
          </cell>
          <cell r="L13">
            <v>223070</v>
          </cell>
          <cell r="M13">
            <v>266855</v>
          </cell>
          <cell r="O13" t="str">
            <v>ŽP - Poplatek za svoz TKO</v>
          </cell>
          <cell r="P13">
            <v>266855</v>
          </cell>
        </row>
        <row r="14">
          <cell r="K14" t="str">
            <v xml:space="preserve">VV - Pokuty </v>
          </cell>
          <cell r="L14">
            <v>462923.76</v>
          </cell>
          <cell r="M14">
            <v>322345.32</v>
          </cell>
          <cell r="O14" t="str">
            <v xml:space="preserve">VV - Pokuty </v>
          </cell>
          <cell r="P14">
            <v>322345.32</v>
          </cell>
        </row>
        <row r="15">
          <cell r="K15" t="str">
            <v>SÚ- Pokuty</v>
          </cell>
          <cell r="L15">
            <v>17470</v>
          </cell>
          <cell r="M15">
            <v>193461</v>
          </cell>
          <cell r="O15" t="str">
            <v>SÚ- Pokuty</v>
          </cell>
          <cell r="P15">
            <v>193461</v>
          </cell>
        </row>
        <row r="16">
          <cell r="K16" t="str">
            <v xml:space="preserve">ŽP - Pokuty  </v>
          </cell>
          <cell r="L16">
            <v>94700</v>
          </cell>
          <cell r="M16">
            <v>-14838</v>
          </cell>
          <cell r="O16" t="str">
            <v xml:space="preserve">ŽP - Pokuty  </v>
          </cell>
          <cell r="P16">
            <v>-14838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klady a Výnosy"/>
      <sheetName val="výnosy a náklady celkem VHČ"/>
      <sheetName val="Plnění"/>
      <sheetName val="Graf"/>
      <sheetName val="Stav účtů, závazky"/>
    </sheetNames>
    <sheetDataSet>
      <sheetData sheetId="0" refreshError="1"/>
      <sheetData sheetId="1" refreshError="1"/>
      <sheetData sheetId="2">
        <row r="5">
          <cell r="D5">
            <v>60000</v>
          </cell>
          <cell r="E5">
            <v>62804.79</v>
          </cell>
        </row>
        <row r="6">
          <cell r="D6">
            <v>20000</v>
          </cell>
          <cell r="E6">
            <v>39879.980000000003</v>
          </cell>
        </row>
        <row r="7">
          <cell r="D7">
            <v>5000</v>
          </cell>
          <cell r="E7">
            <v>1856</v>
          </cell>
        </row>
        <row r="8">
          <cell r="D8">
            <v>2500000</v>
          </cell>
          <cell r="E8">
            <v>2064716.01</v>
          </cell>
        </row>
        <row r="9">
          <cell r="D9">
            <v>100000</v>
          </cell>
          <cell r="E9">
            <v>62140.85</v>
          </cell>
        </row>
        <row r="10">
          <cell r="D10">
            <v>500000</v>
          </cell>
          <cell r="E10">
            <v>404810.38</v>
          </cell>
        </row>
        <row r="11">
          <cell r="D11">
            <v>91000</v>
          </cell>
          <cell r="E11">
            <v>89329.600000000006</v>
          </cell>
        </row>
        <row r="12">
          <cell r="E12">
            <v>8833</v>
          </cell>
        </row>
        <row r="13">
          <cell r="E13">
            <v>-34250.36</v>
          </cell>
        </row>
        <row r="14">
          <cell r="E14">
            <v>2700120.25</v>
          </cell>
        </row>
        <row r="16">
          <cell r="D16">
            <v>50000</v>
          </cell>
          <cell r="E16">
            <v>33497.54</v>
          </cell>
        </row>
        <row r="17">
          <cell r="D17">
            <v>5000</v>
          </cell>
          <cell r="E17">
            <v>832.23</v>
          </cell>
        </row>
        <row r="18">
          <cell r="D18">
            <v>20000</v>
          </cell>
          <cell r="E18">
            <v>4119.22</v>
          </cell>
        </row>
        <row r="19">
          <cell r="D19">
            <v>800000</v>
          </cell>
          <cell r="E19">
            <v>791959.11</v>
          </cell>
        </row>
        <row r="20">
          <cell r="D20">
            <v>50000</v>
          </cell>
          <cell r="E20">
            <v>28168</v>
          </cell>
        </row>
        <row r="21">
          <cell r="D21">
            <v>100000</v>
          </cell>
          <cell r="E21">
            <v>128003.14</v>
          </cell>
        </row>
        <row r="22">
          <cell r="D22">
            <v>70000</v>
          </cell>
          <cell r="E22">
            <v>42609.599999999999</v>
          </cell>
        </row>
        <row r="23">
          <cell r="E23">
            <v>1029188.84</v>
          </cell>
        </row>
        <row r="25">
          <cell r="D25">
            <v>50000</v>
          </cell>
          <cell r="E25">
            <v>5719</v>
          </cell>
        </row>
        <row r="26">
          <cell r="D26">
            <v>150000</v>
          </cell>
          <cell r="E26">
            <v>16528.93</v>
          </cell>
        </row>
        <row r="27">
          <cell r="D27">
            <v>30000</v>
          </cell>
          <cell r="E27">
            <v>12110.66</v>
          </cell>
        </row>
        <row r="28">
          <cell r="D28">
            <v>250000</v>
          </cell>
          <cell r="E28">
            <v>0</v>
          </cell>
        </row>
        <row r="29">
          <cell r="D29">
            <v>1300000</v>
          </cell>
          <cell r="E29">
            <v>512692.2</v>
          </cell>
        </row>
        <row r="30">
          <cell r="D30">
            <v>20000</v>
          </cell>
          <cell r="E30">
            <v>14916.6</v>
          </cell>
        </row>
        <row r="31">
          <cell r="D31">
            <v>50000</v>
          </cell>
          <cell r="E31">
            <v>19472.5</v>
          </cell>
        </row>
        <row r="32">
          <cell r="D32">
            <v>80000</v>
          </cell>
          <cell r="E32">
            <v>70816.67</v>
          </cell>
        </row>
        <row r="33">
          <cell r="D33">
            <v>20000</v>
          </cell>
          <cell r="E33">
            <v>16148.96</v>
          </cell>
        </row>
        <row r="34">
          <cell r="D34">
            <v>8000</v>
          </cell>
          <cell r="E34">
            <v>5840.58</v>
          </cell>
        </row>
        <row r="35">
          <cell r="D35">
            <v>3000</v>
          </cell>
          <cell r="E35">
            <v>0</v>
          </cell>
        </row>
        <row r="36">
          <cell r="D36">
            <v>2000</v>
          </cell>
          <cell r="E36">
            <v>174.8</v>
          </cell>
        </row>
        <row r="37">
          <cell r="D37">
            <v>17000</v>
          </cell>
          <cell r="E37">
            <v>0</v>
          </cell>
        </row>
        <row r="38">
          <cell r="D38">
            <v>10000</v>
          </cell>
          <cell r="E38">
            <v>10791</v>
          </cell>
        </row>
        <row r="39">
          <cell r="D39">
            <v>50000</v>
          </cell>
          <cell r="E39">
            <v>139771.01999999999</v>
          </cell>
        </row>
        <row r="40">
          <cell r="E40">
            <v>824982.92</v>
          </cell>
        </row>
        <row r="42">
          <cell r="D42">
            <v>15000</v>
          </cell>
          <cell r="E42">
            <v>2749</v>
          </cell>
        </row>
        <row r="43">
          <cell r="D43">
            <v>28000</v>
          </cell>
          <cell r="E43">
            <v>16067.21</v>
          </cell>
        </row>
        <row r="44">
          <cell r="D44">
            <v>15000</v>
          </cell>
          <cell r="E44">
            <v>9684</v>
          </cell>
        </row>
        <row r="45">
          <cell r="D45">
            <v>5000</v>
          </cell>
          <cell r="E45">
            <v>0</v>
          </cell>
        </row>
        <row r="46">
          <cell r="D46">
            <v>3000</v>
          </cell>
          <cell r="E46">
            <v>300</v>
          </cell>
        </row>
        <row r="47">
          <cell r="D47">
            <v>2000</v>
          </cell>
          <cell r="E47">
            <v>0</v>
          </cell>
        </row>
        <row r="48">
          <cell r="D48">
            <v>20000</v>
          </cell>
          <cell r="E48">
            <v>8240</v>
          </cell>
        </row>
        <row r="49">
          <cell r="D49">
            <v>15000</v>
          </cell>
          <cell r="E49">
            <v>1970</v>
          </cell>
        </row>
        <row r="50">
          <cell r="D50">
            <v>170000</v>
          </cell>
          <cell r="E50">
            <v>93655.33</v>
          </cell>
        </row>
        <row r="51">
          <cell r="D51">
            <v>1300000</v>
          </cell>
          <cell r="E51">
            <v>1271136</v>
          </cell>
        </row>
        <row r="52">
          <cell r="D52">
            <v>325000</v>
          </cell>
          <cell r="E52">
            <v>316094</v>
          </cell>
        </row>
        <row r="53">
          <cell r="D53">
            <v>117000</v>
          </cell>
          <cell r="E53">
            <v>114261</v>
          </cell>
        </row>
        <row r="54">
          <cell r="D54">
            <v>15000</v>
          </cell>
          <cell r="E54">
            <v>12119</v>
          </cell>
        </row>
        <row r="55">
          <cell r="D55">
            <v>11000</v>
          </cell>
          <cell r="E55">
            <v>10603</v>
          </cell>
        </row>
        <row r="56">
          <cell r="E56">
            <v>94188</v>
          </cell>
        </row>
        <row r="57">
          <cell r="D57">
            <v>15000</v>
          </cell>
          <cell r="E57">
            <v>16097.9</v>
          </cell>
        </row>
        <row r="58">
          <cell r="D58">
            <v>4000</v>
          </cell>
          <cell r="E58">
            <v>3975</v>
          </cell>
        </row>
        <row r="59">
          <cell r="D59">
            <v>20000</v>
          </cell>
          <cell r="E59">
            <v>1332</v>
          </cell>
        </row>
        <row r="60">
          <cell r="D60">
            <v>10000</v>
          </cell>
          <cell r="E60">
            <v>19213.53</v>
          </cell>
        </row>
        <row r="62">
          <cell r="E62">
            <v>1991684.97</v>
          </cell>
        </row>
        <row r="64">
          <cell r="D64">
            <v>3000</v>
          </cell>
          <cell r="E64">
            <v>1678</v>
          </cell>
        </row>
        <row r="65">
          <cell r="D65">
            <v>1000</v>
          </cell>
          <cell r="E65">
            <v>0</v>
          </cell>
        </row>
        <row r="66">
          <cell r="D66">
            <v>10000</v>
          </cell>
          <cell r="E66">
            <v>0</v>
          </cell>
        </row>
        <row r="67">
          <cell r="D67">
            <v>5000</v>
          </cell>
          <cell r="E67">
            <v>0</v>
          </cell>
        </row>
        <row r="68">
          <cell r="D68">
            <v>250000</v>
          </cell>
          <cell r="E68">
            <v>272725.94</v>
          </cell>
        </row>
        <row r="69">
          <cell r="D69">
            <v>63000</v>
          </cell>
          <cell r="E69">
            <v>67896.679999999993</v>
          </cell>
        </row>
        <row r="70">
          <cell r="D70">
            <v>23000</v>
          </cell>
          <cell r="E70">
            <v>24544.54</v>
          </cell>
        </row>
        <row r="71">
          <cell r="D71">
            <v>6000</v>
          </cell>
          <cell r="E71">
            <v>5244</v>
          </cell>
        </row>
        <row r="72">
          <cell r="E72">
            <v>372089.16</v>
          </cell>
        </row>
        <row r="74">
          <cell r="D74">
            <v>2000</v>
          </cell>
          <cell r="E74">
            <v>2200</v>
          </cell>
        </row>
        <row r="75">
          <cell r="D75">
            <v>1000</v>
          </cell>
          <cell r="E75">
            <v>498</v>
          </cell>
        </row>
        <row r="76">
          <cell r="D76">
            <v>20000</v>
          </cell>
          <cell r="E76">
            <v>7830</v>
          </cell>
        </row>
        <row r="77">
          <cell r="D77">
            <v>850000</v>
          </cell>
          <cell r="E77">
            <v>983771.27</v>
          </cell>
        </row>
        <row r="78">
          <cell r="D78">
            <v>220000</v>
          </cell>
          <cell r="E78">
            <v>243366.97</v>
          </cell>
        </row>
        <row r="79">
          <cell r="D79">
            <v>20000</v>
          </cell>
          <cell r="E79">
            <v>87983.360000000001</v>
          </cell>
        </row>
        <row r="80">
          <cell r="D80">
            <v>18000</v>
          </cell>
          <cell r="E80">
            <v>15479</v>
          </cell>
        </row>
        <row r="81">
          <cell r="E81">
            <v>1341128.6000000001</v>
          </cell>
        </row>
        <row r="83">
          <cell r="D83">
            <v>50000</v>
          </cell>
          <cell r="E83">
            <v>48668.44</v>
          </cell>
        </row>
        <row r="84">
          <cell r="D84">
            <v>4000000</v>
          </cell>
          <cell r="E84">
            <v>3116062.18</v>
          </cell>
        </row>
        <row r="85">
          <cell r="D85">
            <v>250000</v>
          </cell>
          <cell r="E85">
            <v>186513.12</v>
          </cell>
        </row>
        <row r="86">
          <cell r="D86">
            <v>50000</v>
          </cell>
          <cell r="E86">
            <v>35575.64</v>
          </cell>
        </row>
        <row r="87">
          <cell r="D87">
            <v>400000</v>
          </cell>
          <cell r="E87">
            <v>519412.32</v>
          </cell>
        </row>
        <row r="88">
          <cell r="D88">
            <v>65000</v>
          </cell>
          <cell r="E88">
            <v>48693.62</v>
          </cell>
        </row>
        <row r="89">
          <cell r="D89">
            <v>10000</v>
          </cell>
          <cell r="E89">
            <v>13141.24</v>
          </cell>
        </row>
        <row r="90">
          <cell r="D90">
            <v>35000</v>
          </cell>
          <cell r="E90">
            <v>24441.22</v>
          </cell>
        </row>
        <row r="91">
          <cell r="D91">
            <v>600000</v>
          </cell>
          <cell r="E91">
            <v>499813.64</v>
          </cell>
        </row>
        <row r="92">
          <cell r="D92">
            <v>150000</v>
          </cell>
          <cell r="E92">
            <v>124396.31</v>
          </cell>
        </row>
        <row r="93">
          <cell r="D93">
            <v>55000</v>
          </cell>
          <cell r="E93">
            <v>44964.82</v>
          </cell>
        </row>
        <row r="94">
          <cell r="D94">
            <v>12000</v>
          </cell>
          <cell r="E94">
            <v>8487</v>
          </cell>
        </row>
        <row r="95">
          <cell r="D95">
            <v>1000</v>
          </cell>
          <cell r="E95">
            <v>0</v>
          </cell>
        </row>
        <row r="96">
          <cell r="D96">
            <v>50000</v>
          </cell>
          <cell r="E96">
            <v>5055.8</v>
          </cell>
        </row>
        <row r="97">
          <cell r="D97">
            <v>600000</v>
          </cell>
          <cell r="E97">
            <v>597837.52</v>
          </cell>
        </row>
        <row r="98">
          <cell r="E98">
            <v>3000</v>
          </cell>
        </row>
        <row r="99">
          <cell r="E99">
            <v>5276062.870000001</v>
          </cell>
        </row>
        <row r="101">
          <cell r="D101">
            <v>2000</v>
          </cell>
          <cell r="E101">
            <v>82.4</v>
          </cell>
        </row>
        <row r="102">
          <cell r="D102">
            <v>200000</v>
          </cell>
          <cell r="E102">
            <v>184539.14</v>
          </cell>
        </row>
        <row r="103">
          <cell r="D103">
            <v>15000</v>
          </cell>
          <cell r="E103">
            <v>11427.12</v>
          </cell>
        </row>
        <row r="104">
          <cell r="D104">
            <v>2000</v>
          </cell>
          <cell r="E104">
            <v>395</v>
          </cell>
        </row>
        <row r="105">
          <cell r="D105">
            <v>30000</v>
          </cell>
          <cell r="E105">
            <v>19084</v>
          </cell>
        </row>
        <row r="106">
          <cell r="D106">
            <v>10000</v>
          </cell>
          <cell r="E106">
            <v>3031.4</v>
          </cell>
        </row>
        <row r="107">
          <cell r="D107">
            <v>10000</v>
          </cell>
          <cell r="E107">
            <v>10830</v>
          </cell>
        </row>
        <row r="108">
          <cell r="D108">
            <v>55000</v>
          </cell>
          <cell r="E108">
            <v>38541.75</v>
          </cell>
        </row>
        <row r="109">
          <cell r="D109">
            <v>15000</v>
          </cell>
          <cell r="E109">
            <v>9591.76</v>
          </cell>
        </row>
        <row r="110">
          <cell r="D110">
            <v>6000</v>
          </cell>
          <cell r="E110">
            <v>3464.87</v>
          </cell>
        </row>
        <row r="111">
          <cell r="D111">
            <v>1000</v>
          </cell>
          <cell r="E111">
            <v>762.8</v>
          </cell>
        </row>
        <row r="112">
          <cell r="D112">
            <v>20000</v>
          </cell>
          <cell r="E112">
            <v>8183</v>
          </cell>
        </row>
        <row r="113">
          <cell r="E113">
            <v>289933.24</v>
          </cell>
        </row>
        <row r="115">
          <cell r="D115">
            <v>1000</v>
          </cell>
          <cell r="E115">
            <v>0</v>
          </cell>
        </row>
        <row r="116">
          <cell r="D116">
            <v>350000</v>
          </cell>
          <cell r="E116">
            <v>278430.65999999997</v>
          </cell>
        </row>
        <row r="117">
          <cell r="D117">
            <v>25000</v>
          </cell>
          <cell r="E117">
            <v>13215.84</v>
          </cell>
        </row>
        <row r="118">
          <cell r="D118">
            <v>2000</v>
          </cell>
          <cell r="E118">
            <v>869</v>
          </cell>
        </row>
        <row r="119">
          <cell r="D119">
            <v>25000</v>
          </cell>
          <cell r="E119">
            <v>21363.94</v>
          </cell>
        </row>
        <row r="120">
          <cell r="D120">
            <v>6000</v>
          </cell>
          <cell r="E120">
            <v>5330</v>
          </cell>
        </row>
        <row r="121">
          <cell r="D121">
            <v>5000</v>
          </cell>
          <cell r="E121">
            <v>2616.77</v>
          </cell>
        </row>
        <row r="122">
          <cell r="D122">
            <v>80000</v>
          </cell>
          <cell r="E122">
            <v>56691.43</v>
          </cell>
        </row>
        <row r="123">
          <cell r="D123">
            <v>20000</v>
          </cell>
          <cell r="E123">
            <v>14108.28</v>
          </cell>
        </row>
        <row r="124">
          <cell r="D124">
            <v>8000</v>
          </cell>
          <cell r="E124">
            <v>5097.3599999999997</v>
          </cell>
        </row>
        <row r="125">
          <cell r="D125">
            <v>60000</v>
          </cell>
          <cell r="E125">
            <v>51258</v>
          </cell>
        </row>
        <row r="126">
          <cell r="E126">
            <v>448981.28</v>
          </cell>
        </row>
        <row r="128">
          <cell r="D128">
            <v>1000</v>
          </cell>
          <cell r="E128">
            <v>0</v>
          </cell>
        </row>
        <row r="129">
          <cell r="D129">
            <v>380000</v>
          </cell>
          <cell r="E129">
            <v>319034.49</v>
          </cell>
        </row>
        <row r="130">
          <cell r="D130">
            <v>40000</v>
          </cell>
          <cell r="E130">
            <v>28254.45</v>
          </cell>
        </row>
        <row r="131">
          <cell r="D131">
            <v>3000</v>
          </cell>
          <cell r="E131">
            <v>395</v>
          </cell>
        </row>
        <row r="132">
          <cell r="D132">
            <v>35000</v>
          </cell>
          <cell r="E132">
            <v>0</v>
          </cell>
        </row>
        <row r="133">
          <cell r="D133">
            <v>7000</v>
          </cell>
          <cell r="E133">
            <v>10400</v>
          </cell>
        </row>
        <row r="134">
          <cell r="D134">
            <v>10000</v>
          </cell>
          <cell r="E134">
            <v>7249</v>
          </cell>
        </row>
        <row r="135">
          <cell r="D135">
            <v>110000</v>
          </cell>
          <cell r="E135">
            <v>90690.91</v>
          </cell>
        </row>
        <row r="136">
          <cell r="D136">
            <v>28000</v>
          </cell>
          <cell r="E136">
            <v>22575.82</v>
          </cell>
        </row>
        <row r="137">
          <cell r="D137">
            <v>12000</v>
          </cell>
          <cell r="E137">
            <v>8156.11</v>
          </cell>
        </row>
        <row r="138">
          <cell r="D138">
            <v>80000</v>
          </cell>
          <cell r="E138">
            <v>34484</v>
          </cell>
        </row>
        <row r="139">
          <cell r="E139">
            <v>521239.77999999997</v>
          </cell>
        </row>
        <row r="141">
          <cell r="D141">
            <v>30000</v>
          </cell>
          <cell r="E141">
            <v>39766.19</v>
          </cell>
        </row>
        <row r="142">
          <cell r="D142">
            <v>1000</v>
          </cell>
          <cell r="E142">
            <v>0</v>
          </cell>
        </row>
        <row r="143">
          <cell r="D143">
            <v>80000</v>
          </cell>
          <cell r="E143">
            <v>914.59</v>
          </cell>
        </row>
        <row r="144">
          <cell r="D144">
            <v>800000</v>
          </cell>
          <cell r="E144">
            <v>870767.88</v>
          </cell>
        </row>
        <row r="145">
          <cell r="D145">
            <v>10000</v>
          </cell>
          <cell r="E145">
            <v>34299</v>
          </cell>
        </row>
        <row r="146">
          <cell r="D146">
            <v>300000</v>
          </cell>
          <cell r="E146">
            <v>296721.91999999998</v>
          </cell>
        </row>
        <row r="147">
          <cell r="D147">
            <v>23000</v>
          </cell>
          <cell r="E147">
            <v>20059.599999999999</v>
          </cell>
        </row>
        <row r="148">
          <cell r="D148">
            <v>32000</v>
          </cell>
          <cell r="E148">
            <v>0</v>
          </cell>
        </row>
        <row r="149">
          <cell r="E149">
            <v>3390</v>
          </cell>
        </row>
        <row r="150">
          <cell r="E150">
            <v>1265919.1800000002</v>
          </cell>
        </row>
        <row r="155">
          <cell r="E155">
            <v>8568829.4000000004</v>
          </cell>
        </row>
        <row r="156">
          <cell r="E156">
            <v>2763596.22</v>
          </cell>
        </row>
        <row r="157">
          <cell r="E157">
            <v>663475.59</v>
          </cell>
        </row>
        <row r="158">
          <cell r="E158">
            <v>1316563.3999999999</v>
          </cell>
        </row>
        <row r="159">
          <cell r="E159">
            <v>1457893</v>
          </cell>
        </row>
        <row r="160">
          <cell r="E160">
            <v>91958</v>
          </cell>
        </row>
        <row r="161">
          <cell r="E161">
            <v>79427.06</v>
          </cell>
        </row>
        <row r="162">
          <cell r="E162">
            <v>22087.5</v>
          </cell>
        </row>
        <row r="163">
          <cell r="D163">
            <v>14695000</v>
          </cell>
          <cell r="E163">
            <v>14963830.170000002</v>
          </cell>
        </row>
        <row r="165">
          <cell r="E165">
            <v>5274715</v>
          </cell>
        </row>
        <row r="166">
          <cell r="E166">
            <v>319220.36</v>
          </cell>
        </row>
        <row r="167">
          <cell r="E167">
            <v>667499.71</v>
          </cell>
        </row>
        <row r="168">
          <cell r="E168">
            <v>634485.4</v>
          </cell>
        </row>
        <row r="169">
          <cell r="D169">
            <v>8122000</v>
          </cell>
          <cell r="E169">
            <v>6895920.4700000007</v>
          </cell>
        </row>
        <row r="176">
          <cell r="D176">
            <v>30000</v>
          </cell>
          <cell r="E176">
            <v>29897.97</v>
          </cell>
        </row>
      </sheetData>
      <sheetData sheetId="3">
        <row r="5">
          <cell r="A5" t="str">
            <v>Byty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zoomScaleNormal="100" workbookViewId="0">
      <pane ySplit="2" topLeftCell="A3" activePane="bottomLeft" state="frozen"/>
      <selection pane="bottomLeft" activeCell="K52" sqref="K52"/>
    </sheetView>
  </sheetViews>
  <sheetFormatPr defaultRowHeight="13.5" x14ac:dyDescent="0.2"/>
  <cols>
    <col min="1" max="1" width="5.125" style="200" customWidth="1"/>
    <col min="2" max="2" width="21.125" style="201" customWidth="1"/>
    <col min="3" max="3" width="13.875" style="202" customWidth="1"/>
    <col min="4" max="4" width="14.125" style="202" customWidth="1"/>
    <col min="5" max="5" width="14.625" style="202" customWidth="1"/>
    <col min="6" max="7" width="14.25" style="202" customWidth="1"/>
    <col min="8" max="8" width="10.25" style="203" customWidth="1"/>
    <col min="9" max="9" width="11" style="203" customWidth="1"/>
    <col min="10" max="10" width="9" style="180"/>
    <col min="11" max="11" width="12" style="180" bestFit="1" customWidth="1"/>
    <col min="12" max="16384" width="9" style="180"/>
  </cols>
  <sheetData>
    <row r="1" spans="1:9" ht="57.75" customHeight="1" x14ac:dyDescent="0.2">
      <c r="A1" s="573" t="s">
        <v>656</v>
      </c>
      <c r="B1" s="573"/>
      <c r="C1" s="573"/>
      <c r="D1" s="573"/>
      <c r="E1" s="573"/>
      <c r="F1" s="573"/>
      <c r="G1" s="573"/>
      <c r="H1" s="573"/>
      <c r="I1" s="573"/>
    </row>
    <row r="2" spans="1:9" ht="28.15" customHeight="1" x14ac:dyDescent="0.2">
      <c r="A2" s="181" t="s">
        <v>0</v>
      </c>
      <c r="B2" s="182" t="s">
        <v>296</v>
      </c>
      <c r="C2" s="183" t="s">
        <v>297</v>
      </c>
      <c r="D2" s="183" t="s">
        <v>657</v>
      </c>
      <c r="E2" s="183" t="s">
        <v>658</v>
      </c>
      <c r="F2" s="183" t="s">
        <v>354</v>
      </c>
      <c r="G2" s="183" t="s">
        <v>659</v>
      </c>
      <c r="H2" s="184" t="s">
        <v>511</v>
      </c>
      <c r="I2" s="184" t="s">
        <v>319</v>
      </c>
    </row>
    <row r="3" spans="1:9" x14ac:dyDescent="0.2">
      <c r="A3" s="185">
        <v>1</v>
      </c>
      <c r="B3" s="186" t="s">
        <v>377</v>
      </c>
      <c r="C3" s="187">
        <v>117417000</v>
      </c>
      <c r="D3" s="187">
        <v>124013800</v>
      </c>
      <c r="E3" s="187">
        <v>127142299.81</v>
      </c>
      <c r="F3" s="187">
        <v>9725299.8100000005</v>
      </c>
      <c r="G3" s="187">
        <v>3128499.81</v>
      </c>
      <c r="H3" s="188">
        <v>1.082827</v>
      </c>
      <c r="I3" s="189">
        <v>1.0252270000000001</v>
      </c>
    </row>
    <row r="4" spans="1:9" x14ac:dyDescent="0.2">
      <c r="A4" s="185">
        <v>2</v>
      </c>
      <c r="B4" s="186" t="s">
        <v>376</v>
      </c>
      <c r="C4" s="187">
        <v>8330100</v>
      </c>
      <c r="D4" s="187">
        <v>16704200</v>
      </c>
      <c r="E4" s="187">
        <v>17223091.469999999</v>
      </c>
      <c r="F4" s="187">
        <v>8892991.4700000007</v>
      </c>
      <c r="G4" s="187">
        <v>518891.47</v>
      </c>
      <c r="H4" s="188">
        <v>2.0675729999999999</v>
      </c>
      <c r="I4" s="189">
        <v>1.0310630000000001</v>
      </c>
    </row>
    <row r="5" spans="1:9" x14ac:dyDescent="0.2">
      <c r="A5" s="185">
        <v>3</v>
      </c>
      <c r="B5" s="186" t="s">
        <v>375</v>
      </c>
      <c r="C5" s="187">
        <v>200000</v>
      </c>
      <c r="D5" s="187">
        <v>1405400</v>
      </c>
      <c r="E5" s="187">
        <v>1405358.66</v>
      </c>
      <c r="F5" s="187">
        <v>1205358.6599999999</v>
      </c>
      <c r="G5" s="187">
        <v>-41.34</v>
      </c>
      <c r="H5" s="188">
        <v>7.0267929999999996</v>
      </c>
      <c r="I5" s="189">
        <v>0.99997000000000003</v>
      </c>
    </row>
    <row r="6" spans="1:9" x14ac:dyDescent="0.2">
      <c r="A6" s="185">
        <v>4</v>
      </c>
      <c r="B6" s="186" t="s">
        <v>374</v>
      </c>
      <c r="C6" s="187">
        <v>77408800</v>
      </c>
      <c r="D6" s="187">
        <v>124204800</v>
      </c>
      <c r="E6" s="187">
        <v>123299660.97</v>
      </c>
      <c r="F6" s="187">
        <v>45890860.969999999</v>
      </c>
      <c r="G6" s="187">
        <v>-905139.03</v>
      </c>
      <c r="H6" s="188">
        <v>1.5928370000000001</v>
      </c>
      <c r="I6" s="189">
        <v>0.99271200000000004</v>
      </c>
    </row>
    <row r="7" spans="1:9" x14ac:dyDescent="0.2">
      <c r="A7" s="190" t="s">
        <v>13</v>
      </c>
      <c r="B7" s="191"/>
      <c r="C7" s="192">
        <v>203355900</v>
      </c>
      <c r="D7" s="192">
        <v>266328200</v>
      </c>
      <c r="E7" s="192">
        <v>269070410.91000003</v>
      </c>
      <c r="F7" s="192">
        <v>65714510.909999996</v>
      </c>
      <c r="G7" s="192">
        <v>2742210.91</v>
      </c>
      <c r="H7" s="193">
        <v>1.3231502548487653</v>
      </c>
      <c r="I7" s="194">
        <v>1.0102963595668804</v>
      </c>
    </row>
    <row r="8" spans="1:9" x14ac:dyDescent="0.2">
      <c r="A8" s="185">
        <v>5</v>
      </c>
      <c r="B8" s="186" t="s">
        <v>373</v>
      </c>
      <c r="C8" s="187">
        <v>120883900</v>
      </c>
      <c r="D8" s="187">
        <v>145588100</v>
      </c>
      <c r="E8" s="187">
        <v>135600291.99000001</v>
      </c>
      <c r="F8" s="187">
        <v>14716391.99</v>
      </c>
      <c r="G8" s="187">
        <v>-9987808.0099999998</v>
      </c>
      <c r="H8" s="188">
        <v>1.121739</v>
      </c>
      <c r="I8" s="189">
        <v>0.931396</v>
      </c>
    </row>
    <row r="9" spans="1:9" x14ac:dyDescent="0.2">
      <c r="A9" s="185">
        <v>6</v>
      </c>
      <c r="B9" s="186" t="s">
        <v>372</v>
      </c>
      <c r="C9" s="187">
        <v>77200000</v>
      </c>
      <c r="D9" s="187">
        <v>90170200</v>
      </c>
      <c r="E9" s="187">
        <v>71996983.810000002</v>
      </c>
      <c r="F9" s="187">
        <v>-5203016.1900000004</v>
      </c>
      <c r="G9" s="187">
        <v>-18173216.190000001</v>
      </c>
      <c r="H9" s="188">
        <v>0.93260299999999996</v>
      </c>
      <c r="I9" s="189">
        <v>0.79845600000000005</v>
      </c>
    </row>
    <row r="10" spans="1:9" x14ac:dyDescent="0.2">
      <c r="A10" s="190" t="s">
        <v>14</v>
      </c>
      <c r="B10" s="191"/>
      <c r="C10" s="192">
        <v>198083900</v>
      </c>
      <c r="D10" s="192">
        <v>235758300</v>
      </c>
      <c r="E10" s="192">
        <v>207597275.80000001</v>
      </c>
      <c r="F10" s="192">
        <v>9513375.8000000007</v>
      </c>
      <c r="G10" s="192">
        <v>-28161024.199999999</v>
      </c>
      <c r="H10" s="193">
        <v>1.048027001689688</v>
      </c>
      <c r="I10" s="194">
        <v>0.88055129257379272</v>
      </c>
    </row>
    <row r="11" spans="1:9" x14ac:dyDescent="0.2">
      <c r="A11" s="185">
        <v>8</v>
      </c>
      <c r="B11" s="186" t="s">
        <v>371</v>
      </c>
      <c r="C11" s="187">
        <v>-5272000</v>
      </c>
      <c r="D11" s="187">
        <v>-30569900</v>
      </c>
      <c r="E11" s="187">
        <v>-34331958.219999999</v>
      </c>
      <c r="F11" s="187">
        <v>-29059958.219999999</v>
      </c>
      <c r="G11" s="187">
        <v>-3762058.22</v>
      </c>
      <c r="H11" s="188">
        <v>6.5121310000000001</v>
      </c>
      <c r="I11" s="189">
        <v>1.1230640000000001</v>
      </c>
    </row>
    <row r="12" spans="1:9" x14ac:dyDescent="0.2">
      <c r="A12" s="190" t="s">
        <v>504</v>
      </c>
      <c r="B12" s="191"/>
      <c r="C12" s="192">
        <v>-5272000</v>
      </c>
      <c r="D12" s="192">
        <v>-30569900</v>
      </c>
      <c r="E12" s="192">
        <v>-34331958.219999999</v>
      </c>
      <c r="F12" s="192">
        <v>-29059958.219999999</v>
      </c>
      <c r="G12" s="192">
        <v>-3762058.22</v>
      </c>
      <c r="H12" s="193">
        <v>6.5121316805766316</v>
      </c>
      <c r="I12" s="194">
        <v>1.1230641323654968</v>
      </c>
    </row>
    <row r="13" spans="1:9" x14ac:dyDescent="0.2">
      <c r="A13" s="195" t="s">
        <v>309</v>
      </c>
      <c r="B13" s="196"/>
      <c r="C13" s="197">
        <v>203355900</v>
      </c>
      <c r="D13" s="197">
        <v>266328200</v>
      </c>
      <c r="E13" s="197">
        <v>269070410.91000003</v>
      </c>
      <c r="F13" s="197">
        <v>65714510.909999996</v>
      </c>
      <c r="G13" s="197">
        <v>2742210.91</v>
      </c>
      <c r="H13" s="198">
        <v>1.3231502548487653</v>
      </c>
      <c r="I13" s="199">
        <v>1.0102963595668804</v>
      </c>
    </row>
    <row r="14" spans="1:9" x14ac:dyDescent="0.2">
      <c r="A14" s="195" t="s">
        <v>355</v>
      </c>
      <c r="B14" s="196"/>
      <c r="C14" s="197">
        <v>198083900</v>
      </c>
      <c r="D14" s="197">
        <v>235758300</v>
      </c>
      <c r="E14" s="197">
        <v>207597275.80000001</v>
      </c>
      <c r="F14" s="197">
        <v>9513375.8000000007</v>
      </c>
      <c r="G14" s="197">
        <v>-28161024.199999999</v>
      </c>
      <c r="H14" s="198">
        <v>1.048027001689688</v>
      </c>
      <c r="I14" s="199">
        <v>0.88055129257379272</v>
      </c>
    </row>
    <row r="15" spans="1:9" x14ac:dyDescent="0.2">
      <c r="A15" s="195" t="s">
        <v>356</v>
      </c>
      <c r="B15" s="196"/>
      <c r="C15" s="197">
        <v>-5272000</v>
      </c>
      <c r="D15" s="197">
        <v>-30569900</v>
      </c>
      <c r="E15" s="197">
        <v>-34331958.219999999</v>
      </c>
      <c r="F15" s="197">
        <v>-29059958.219999999</v>
      </c>
      <c r="G15" s="197">
        <v>-3762058.22</v>
      </c>
      <c r="H15" s="198">
        <v>6.5121316805766316</v>
      </c>
      <c r="I15" s="199">
        <v>1.1230641323654968</v>
      </c>
    </row>
    <row r="16" spans="1:9" x14ac:dyDescent="0.2">
      <c r="A16" s="195" t="s">
        <v>357</v>
      </c>
      <c r="B16" s="196"/>
      <c r="C16" s="197">
        <v>5272000</v>
      </c>
      <c r="D16" s="197">
        <v>30569900</v>
      </c>
      <c r="E16" s="197">
        <v>61473135.109999999</v>
      </c>
      <c r="F16" s="197">
        <v>56201135.109999999</v>
      </c>
      <c r="G16" s="197">
        <v>30903235.109999999</v>
      </c>
      <c r="H16" s="198">
        <v>11.660306356221549</v>
      </c>
      <c r="I16" s="199">
        <v>2.0109040301080476</v>
      </c>
    </row>
    <row r="17" spans="1:11" x14ac:dyDescent="0.2">
      <c r="A17" s="195" t="s">
        <v>583</v>
      </c>
      <c r="B17" s="196"/>
      <c r="C17" s="197">
        <v>0</v>
      </c>
      <c r="D17" s="197">
        <v>0</v>
      </c>
      <c r="E17" s="197">
        <v>27141176.890000001</v>
      </c>
      <c r="F17" s="197">
        <v>27141176.890000001</v>
      </c>
      <c r="G17" s="197">
        <v>27141176.890000001</v>
      </c>
      <c r="H17" s="198">
        <v>0</v>
      </c>
      <c r="I17" s="199">
        <v>0</v>
      </c>
      <c r="K17" s="204"/>
    </row>
  </sheetData>
  <mergeCells count="1">
    <mergeCell ref="A1:I1"/>
  </mergeCells>
  <printOptions horizontalCentered="1"/>
  <pageMargins left="0.19685039369791668" right="0.19685039369791668" top="0.19685039369791668" bottom="0.39370078739583336" header="0.19685039369791668" footer="0.19685039369791668"/>
  <pageSetup paperSize="9" scale="78" fitToHeight="0" orientation="portrait" r:id="rId1"/>
  <headerFooter>
    <oddFooter>&amp;R (str. &amp;P z &amp;N)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workbookViewId="0">
      <selection activeCell="G29" sqref="G29"/>
    </sheetView>
  </sheetViews>
  <sheetFormatPr defaultRowHeight="15" x14ac:dyDescent="0.25"/>
  <cols>
    <col min="1" max="1" width="5.25" style="67" customWidth="1"/>
    <col min="2" max="2" width="8.625" style="67" customWidth="1"/>
    <col min="3" max="3" width="14.375" style="67" customWidth="1"/>
    <col min="4" max="4" width="15.75" style="67" customWidth="1"/>
    <col min="5" max="5" width="12.625" style="67" customWidth="1"/>
    <col min="6" max="6" width="0.125" style="67" customWidth="1"/>
    <col min="7" max="7" width="20.25" style="67" customWidth="1"/>
    <col min="8" max="10" width="14.375" style="67" bestFit="1" customWidth="1"/>
    <col min="11" max="16384" width="9" style="67"/>
  </cols>
  <sheetData>
    <row r="1" spans="2:10" ht="57.75" customHeight="1" x14ac:dyDescent="0.25">
      <c r="B1" s="586" t="s">
        <v>806</v>
      </c>
      <c r="C1" s="587"/>
      <c r="D1" s="587"/>
      <c r="E1" s="587"/>
      <c r="F1" s="587"/>
      <c r="G1" s="588"/>
    </row>
    <row r="2" spans="2:10" ht="18" customHeight="1" x14ac:dyDescent="0.25">
      <c r="B2" s="68" t="s">
        <v>42</v>
      </c>
      <c r="C2" s="69" t="s">
        <v>43</v>
      </c>
      <c r="D2" s="592" t="s">
        <v>44</v>
      </c>
      <c r="E2" s="592"/>
      <c r="F2" s="592"/>
      <c r="G2" s="69" t="s">
        <v>45</v>
      </c>
    </row>
    <row r="3" spans="2:10" ht="18" customHeight="1" x14ac:dyDescent="0.25">
      <c r="B3" s="593">
        <v>231</v>
      </c>
      <c r="C3" s="107" t="s">
        <v>46</v>
      </c>
      <c r="D3" s="591" t="s">
        <v>47</v>
      </c>
      <c r="E3" s="591"/>
      <c r="F3" s="591"/>
      <c r="G3" s="73">
        <v>1350961.67</v>
      </c>
      <c r="H3" s="70"/>
    </row>
    <row r="4" spans="2:10" ht="18" customHeight="1" x14ac:dyDescent="0.25">
      <c r="B4" s="594"/>
      <c r="C4" s="108" t="s">
        <v>48</v>
      </c>
      <c r="D4" s="584" t="s">
        <v>49</v>
      </c>
      <c r="E4" s="584"/>
      <c r="F4" s="584"/>
      <c r="G4" s="71">
        <v>15842.3</v>
      </c>
    </row>
    <row r="5" spans="2:10" ht="18" customHeight="1" x14ac:dyDescent="0.25">
      <c r="B5" s="594"/>
      <c r="C5" s="108" t="s">
        <v>50</v>
      </c>
      <c r="D5" s="596" t="s">
        <v>51</v>
      </c>
      <c r="E5" s="596"/>
      <c r="F5" s="596"/>
      <c r="G5" s="71">
        <v>2796.6</v>
      </c>
      <c r="H5" s="76"/>
    </row>
    <row r="6" spans="2:10" ht="18" customHeight="1" x14ac:dyDescent="0.25">
      <c r="B6" s="594"/>
      <c r="C6" s="108" t="s">
        <v>52</v>
      </c>
      <c r="D6" s="596" t="s">
        <v>53</v>
      </c>
      <c r="E6" s="596"/>
      <c r="F6" s="596"/>
      <c r="G6" s="71">
        <v>27765746.670000002</v>
      </c>
    </row>
    <row r="7" spans="2:10" ht="18" customHeight="1" x14ac:dyDescent="0.25">
      <c r="B7" s="594"/>
      <c r="C7" s="108" t="s">
        <v>54</v>
      </c>
      <c r="D7" s="596" t="s">
        <v>55</v>
      </c>
      <c r="E7" s="596"/>
      <c r="F7" s="596"/>
      <c r="G7" s="71">
        <v>-44124.33</v>
      </c>
    </row>
    <row r="8" spans="2:10" ht="18" customHeight="1" x14ac:dyDescent="0.25">
      <c r="B8" s="594"/>
      <c r="C8" s="108" t="s">
        <v>56</v>
      </c>
      <c r="D8" s="596" t="s">
        <v>57</v>
      </c>
      <c r="E8" s="596"/>
      <c r="F8" s="596"/>
      <c r="G8" s="71">
        <v>4635769.53</v>
      </c>
      <c r="H8" s="76"/>
      <c r="I8" s="76"/>
    </row>
    <row r="9" spans="2:10" ht="18" customHeight="1" x14ac:dyDescent="0.25">
      <c r="B9" s="595"/>
      <c r="C9" s="109" t="s">
        <v>58</v>
      </c>
      <c r="D9" s="597" t="s">
        <v>59</v>
      </c>
      <c r="E9" s="597"/>
      <c r="F9" s="597"/>
      <c r="G9" s="99">
        <v>6812359.6500000004</v>
      </c>
    </row>
    <row r="10" spans="2:10" ht="18" customHeight="1" x14ac:dyDescent="0.25">
      <c r="B10" s="578" t="s">
        <v>347</v>
      </c>
      <c r="C10" s="580"/>
      <c r="D10" s="580"/>
      <c r="E10" s="580"/>
      <c r="F10" s="580"/>
      <c r="G10" s="72">
        <f>SUM(G3:G9)</f>
        <v>40539352.090000004</v>
      </c>
      <c r="H10" s="76"/>
      <c r="J10" s="76"/>
    </row>
    <row r="11" spans="2:10" ht="18" customHeight="1" x14ac:dyDescent="0.25">
      <c r="B11" s="593">
        <v>236</v>
      </c>
      <c r="C11" s="110" t="s">
        <v>52</v>
      </c>
      <c r="D11" s="581" t="s">
        <v>60</v>
      </c>
      <c r="E11" s="582"/>
      <c r="F11" s="583"/>
      <c r="G11" s="73">
        <v>442648.32000000001</v>
      </c>
    </row>
    <row r="12" spans="2:10" ht="18" customHeight="1" x14ac:dyDescent="0.25">
      <c r="B12" s="595"/>
      <c r="C12" s="111" t="s">
        <v>61</v>
      </c>
      <c r="D12" s="584" t="s">
        <v>113</v>
      </c>
      <c r="E12" s="584"/>
      <c r="F12" s="584"/>
      <c r="G12" s="71">
        <v>44941841.469999999</v>
      </c>
      <c r="H12" s="76"/>
    </row>
    <row r="13" spans="2:10" ht="18" customHeight="1" x14ac:dyDescent="0.25">
      <c r="B13" s="578" t="s">
        <v>62</v>
      </c>
      <c r="C13" s="585"/>
      <c r="D13" s="585"/>
      <c r="E13" s="585"/>
      <c r="F13" s="585"/>
      <c r="G13" s="103">
        <f>SUM(G11:G12)</f>
        <v>45384489.789999999</v>
      </c>
      <c r="H13" s="76"/>
    </row>
    <row r="14" spans="2:10" ht="18" customHeight="1" x14ac:dyDescent="0.25">
      <c r="B14" s="589" t="s">
        <v>352</v>
      </c>
      <c r="C14" s="590"/>
      <c r="D14" s="590"/>
      <c r="E14" s="590"/>
      <c r="F14" s="590"/>
      <c r="G14" s="74">
        <f>G10+G13</f>
        <v>85923841.879999995</v>
      </c>
      <c r="H14" s="76"/>
    </row>
    <row r="15" spans="2:10" ht="18" customHeight="1" x14ac:dyDescent="0.25">
      <c r="B15" s="593">
        <v>241</v>
      </c>
      <c r="C15" s="112" t="s">
        <v>64</v>
      </c>
      <c r="D15" s="591" t="s">
        <v>65</v>
      </c>
      <c r="E15" s="591"/>
      <c r="F15" s="591"/>
      <c r="G15" s="73">
        <v>5730075.2999999998</v>
      </c>
    </row>
    <row r="16" spans="2:10" ht="18" customHeight="1" x14ac:dyDescent="0.25">
      <c r="B16" s="595"/>
      <c r="C16" s="111" t="s">
        <v>66</v>
      </c>
      <c r="D16" s="584" t="s">
        <v>67</v>
      </c>
      <c r="E16" s="584"/>
      <c r="F16" s="584"/>
      <c r="G16" s="71">
        <v>3001999.49</v>
      </c>
    </row>
    <row r="17" spans="2:10" ht="18" customHeight="1" x14ac:dyDescent="0.25">
      <c r="B17" s="578" t="s">
        <v>327</v>
      </c>
      <c r="C17" s="579"/>
      <c r="D17" s="579"/>
      <c r="E17" s="579"/>
      <c r="F17" s="579"/>
      <c r="G17" s="72">
        <f>SUM(G15:G16)</f>
        <v>8732074.7899999991</v>
      </c>
    </row>
    <row r="18" spans="2:10" ht="18" customHeight="1" x14ac:dyDescent="0.25">
      <c r="B18" s="593">
        <v>245</v>
      </c>
      <c r="C18" s="113" t="s">
        <v>68</v>
      </c>
      <c r="D18" s="591" t="s">
        <v>69</v>
      </c>
      <c r="E18" s="591"/>
      <c r="F18" s="591"/>
      <c r="G18" s="73">
        <v>743694.96</v>
      </c>
    </row>
    <row r="19" spans="2:10" ht="18" customHeight="1" x14ac:dyDescent="0.25">
      <c r="B19" s="594"/>
      <c r="C19" s="108" t="s">
        <v>239</v>
      </c>
      <c r="D19" s="584" t="s">
        <v>240</v>
      </c>
      <c r="E19" s="584"/>
      <c r="F19" s="584"/>
      <c r="G19" s="564">
        <v>0</v>
      </c>
      <c r="H19" s="76"/>
    </row>
    <row r="20" spans="2:10" ht="18" customHeight="1" x14ac:dyDescent="0.25">
      <c r="B20" s="595"/>
      <c r="C20" s="109" t="s">
        <v>70</v>
      </c>
      <c r="D20" s="598" t="s">
        <v>353</v>
      </c>
      <c r="E20" s="598"/>
      <c r="F20" s="598"/>
      <c r="G20" s="97">
        <v>6585538.8499999996</v>
      </c>
    </row>
    <row r="21" spans="2:10" ht="18" customHeight="1" x14ac:dyDescent="0.25">
      <c r="B21" s="599" t="s">
        <v>71</v>
      </c>
      <c r="C21" s="600"/>
      <c r="D21" s="600"/>
      <c r="E21" s="600"/>
      <c r="F21" s="105"/>
      <c r="G21" s="106">
        <f>SUM(G18:G20)</f>
        <v>7329233.8099999996</v>
      </c>
      <c r="H21" s="76"/>
    </row>
    <row r="22" spans="2:10" ht="18" customHeight="1" x14ac:dyDescent="0.25">
      <c r="B22" s="589" t="s">
        <v>63</v>
      </c>
      <c r="C22" s="590"/>
      <c r="D22" s="590"/>
      <c r="E22" s="590"/>
      <c r="F22" s="104"/>
      <c r="G22" s="77">
        <f>G14+G18+G19</f>
        <v>86667536.839999989</v>
      </c>
      <c r="H22" s="76"/>
    </row>
    <row r="23" spans="2:10" ht="18" customHeight="1" x14ac:dyDescent="0.25">
      <c r="B23" s="589" t="s">
        <v>328</v>
      </c>
      <c r="C23" s="590"/>
      <c r="D23" s="590"/>
      <c r="E23" s="590"/>
      <c r="F23" s="75"/>
      <c r="G23" s="77">
        <f>G17+G20</f>
        <v>15317613.639999999</v>
      </c>
      <c r="H23" s="76"/>
      <c r="I23" s="76"/>
    </row>
    <row r="24" spans="2:10" ht="18" customHeight="1" x14ac:dyDescent="0.25">
      <c r="B24" s="589" t="s">
        <v>188</v>
      </c>
      <c r="C24" s="590"/>
      <c r="D24" s="590"/>
      <c r="E24" s="590"/>
      <c r="F24" s="590"/>
      <c r="G24" s="77">
        <f>SUM(G22:G23)</f>
        <v>101985150.47999999</v>
      </c>
      <c r="H24" s="76"/>
      <c r="J24" s="76"/>
    </row>
    <row r="25" spans="2:10" ht="18" customHeight="1" x14ac:dyDescent="0.25">
      <c r="G25" s="76"/>
    </row>
    <row r="26" spans="2:10" ht="18" customHeight="1" x14ac:dyDescent="0.25">
      <c r="C26" s="78"/>
      <c r="D26" s="78"/>
      <c r="E26" s="78"/>
    </row>
    <row r="27" spans="2:10" x14ac:dyDescent="0.25">
      <c r="B27" s="79"/>
      <c r="C27" s="80"/>
      <c r="D27" s="81"/>
      <c r="E27" s="81"/>
      <c r="F27" s="78"/>
    </row>
    <row r="28" spans="2:10" x14ac:dyDescent="0.25">
      <c r="C28" s="82"/>
      <c r="D28" s="82"/>
      <c r="E28" s="82"/>
      <c r="F28" s="78"/>
      <c r="G28" s="78"/>
    </row>
    <row r="29" spans="2:10" x14ac:dyDescent="0.25">
      <c r="C29" s="78"/>
      <c r="D29" s="78"/>
      <c r="E29" s="78"/>
      <c r="F29" s="78"/>
      <c r="G29" s="78"/>
    </row>
  </sheetData>
  <mergeCells count="28">
    <mergeCell ref="D18:F18"/>
    <mergeCell ref="D19:F19"/>
    <mergeCell ref="D20:F20"/>
    <mergeCell ref="B24:F24"/>
    <mergeCell ref="B22:E22"/>
    <mergeCell ref="B23:E23"/>
    <mergeCell ref="B21:E21"/>
    <mergeCell ref="B18:B20"/>
    <mergeCell ref="B1:G1"/>
    <mergeCell ref="B14:F14"/>
    <mergeCell ref="D15:F15"/>
    <mergeCell ref="D16:F16"/>
    <mergeCell ref="D2:F2"/>
    <mergeCell ref="B3:B9"/>
    <mergeCell ref="D3:F3"/>
    <mergeCell ref="D4:F4"/>
    <mergeCell ref="D5:F5"/>
    <mergeCell ref="D6:F6"/>
    <mergeCell ref="D7:F7"/>
    <mergeCell ref="D8:F8"/>
    <mergeCell ref="D9:F9"/>
    <mergeCell ref="B11:B12"/>
    <mergeCell ref="B15:B16"/>
    <mergeCell ref="B17:F17"/>
    <mergeCell ref="B10:F10"/>
    <mergeCell ref="D11:F11"/>
    <mergeCell ref="D12:F12"/>
    <mergeCell ref="B13:F13"/>
  </mergeCells>
  <pageMargins left="0.7" right="0.7" top="0.78740157499999996" bottom="0.78740157499999996" header="0.3" footer="0.3"/>
  <pageSetup paperSize="9" orientation="portrait" r:id="rId1"/>
  <ignoredErrors>
    <ignoredError sqref="C3:C9 C11:C12 C15:C16 C18:C19 C20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zoomScaleNormal="100" workbookViewId="0">
      <selection activeCell="B19" sqref="B19"/>
    </sheetView>
  </sheetViews>
  <sheetFormatPr defaultRowHeight="15" x14ac:dyDescent="0.25"/>
  <cols>
    <col min="1" max="1" width="32.25" style="7" customWidth="1"/>
    <col min="2" max="2" width="36.375" style="7" customWidth="1"/>
    <col min="3" max="3" width="13.875" style="7" customWidth="1"/>
    <col min="4" max="4" width="13.625" style="7" customWidth="1"/>
    <col min="5" max="5" width="13.625" style="7" bestFit="1" customWidth="1"/>
    <col min="6" max="6" width="14.25" style="7" customWidth="1"/>
    <col min="7" max="7" width="10.875" style="7" bestFit="1" customWidth="1"/>
    <col min="8" max="16384" width="9" style="7"/>
  </cols>
  <sheetData>
    <row r="1" spans="1:7" ht="57.75" customHeight="1" x14ac:dyDescent="0.25">
      <c r="A1" s="601" t="s">
        <v>807</v>
      </c>
      <c r="B1" s="602"/>
      <c r="C1" s="603"/>
      <c r="D1" s="603"/>
      <c r="E1" s="603"/>
      <c r="F1" s="604"/>
    </row>
    <row r="2" spans="1:7" ht="29.25" x14ac:dyDescent="0.25">
      <c r="A2" s="273" t="s">
        <v>808</v>
      </c>
      <c r="B2" s="273" t="s">
        <v>72</v>
      </c>
      <c r="C2" s="84" t="s">
        <v>506</v>
      </c>
      <c r="D2" s="273" t="s">
        <v>73</v>
      </c>
      <c r="E2" s="273" t="s">
        <v>74</v>
      </c>
      <c r="F2" s="274" t="s">
        <v>816</v>
      </c>
    </row>
    <row r="3" spans="1:7" ht="18" customHeight="1" x14ac:dyDescent="0.25">
      <c r="A3" s="277" t="s">
        <v>75</v>
      </c>
      <c r="B3" s="278"/>
      <c r="C3" s="279">
        <v>324756.5</v>
      </c>
      <c r="D3" s="279">
        <v>1046930.25</v>
      </c>
      <c r="E3" s="279">
        <v>929038.43</v>
      </c>
      <c r="F3" s="280">
        <f>C3+D3-E3</f>
        <v>442648.31999999995</v>
      </c>
    </row>
    <row r="4" spans="1:7" ht="18" customHeight="1" x14ac:dyDescent="0.25">
      <c r="A4" s="605" t="s">
        <v>368</v>
      </c>
      <c r="B4" s="565"/>
      <c r="C4" s="566">
        <v>21677185.98</v>
      </c>
      <c r="D4" s="566"/>
      <c r="E4" s="566"/>
      <c r="F4" s="569"/>
      <c r="G4" s="570"/>
    </row>
    <row r="5" spans="1:7" ht="18" customHeight="1" x14ac:dyDescent="0.25">
      <c r="A5" s="606"/>
      <c r="B5" s="567" t="s">
        <v>817</v>
      </c>
      <c r="C5" s="566"/>
      <c r="D5" s="566">
        <v>2989678.49</v>
      </c>
      <c r="E5" s="566"/>
      <c r="F5" s="569"/>
      <c r="G5" s="570"/>
    </row>
    <row r="6" spans="1:7" ht="18" customHeight="1" x14ac:dyDescent="0.25">
      <c r="A6" s="606"/>
      <c r="B6" s="568" t="s">
        <v>813</v>
      </c>
      <c r="C6" s="566"/>
      <c r="D6" s="566">
        <v>640000</v>
      </c>
      <c r="E6" s="566"/>
      <c r="F6" s="569"/>
      <c r="G6" s="570"/>
    </row>
    <row r="7" spans="1:7" ht="18" customHeight="1" x14ac:dyDescent="0.25">
      <c r="A7" s="606"/>
      <c r="B7" s="568" t="s">
        <v>810</v>
      </c>
      <c r="C7" s="566"/>
      <c r="D7" s="566"/>
      <c r="E7" s="566">
        <v>3000000</v>
      </c>
      <c r="F7" s="569"/>
      <c r="G7" s="570"/>
    </row>
    <row r="8" spans="1:7" ht="18" customHeight="1" x14ac:dyDescent="0.25">
      <c r="A8" s="606"/>
      <c r="B8" s="568" t="s">
        <v>811</v>
      </c>
      <c r="C8" s="566"/>
      <c r="D8" s="566"/>
      <c r="E8" s="566">
        <v>2300000</v>
      </c>
      <c r="F8" s="569"/>
      <c r="G8" s="570"/>
    </row>
    <row r="9" spans="1:7" ht="18" customHeight="1" x14ac:dyDescent="0.25">
      <c r="A9" s="606"/>
      <c r="B9" s="568" t="s">
        <v>814</v>
      </c>
      <c r="C9" s="566"/>
      <c r="D9" s="566"/>
      <c r="E9" s="566">
        <v>565000</v>
      </c>
      <c r="F9" s="569"/>
      <c r="G9" s="570"/>
    </row>
    <row r="10" spans="1:7" ht="18" customHeight="1" x14ac:dyDescent="0.25">
      <c r="A10" s="606"/>
      <c r="B10" s="567" t="s">
        <v>815</v>
      </c>
      <c r="C10" s="566"/>
      <c r="D10" s="566">
        <v>25500000</v>
      </c>
      <c r="E10" s="566"/>
      <c r="F10" s="569"/>
      <c r="G10" s="570"/>
    </row>
    <row r="11" spans="1:7" ht="18" customHeight="1" x14ac:dyDescent="0.25">
      <c r="A11" s="606"/>
      <c r="B11" s="568" t="s">
        <v>809</v>
      </c>
      <c r="C11" s="566"/>
      <c r="D11" s="566">
        <v>30.67</v>
      </c>
      <c r="E11" s="566"/>
      <c r="F11" s="569"/>
      <c r="G11" s="570"/>
    </row>
    <row r="12" spans="1:7" ht="18" customHeight="1" x14ac:dyDescent="0.25">
      <c r="A12" s="606"/>
      <c r="B12" s="568" t="s">
        <v>812</v>
      </c>
      <c r="C12" s="566"/>
      <c r="D12" s="566"/>
      <c r="E12" s="566">
        <v>53.67</v>
      </c>
      <c r="F12" s="569"/>
      <c r="G12" s="570"/>
    </row>
    <row r="13" spans="1:7" ht="18" customHeight="1" x14ac:dyDescent="0.25">
      <c r="A13" s="607"/>
      <c r="B13" s="281" t="s">
        <v>41</v>
      </c>
      <c r="C13" s="282">
        <f>SUM(C4:C12)</f>
        <v>21677185.98</v>
      </c>
      <c r="D13" s="282">
        <f>SUM(D4:D12)</f>
        <v>29129709.160000004</v>
      </c>
      <c r="E13" s="282">
        <f>SUM(E4:E12)</f>
        <v>5865053.6699999999</v>
      </c>
      <c r="F13" s="283">
        <f>C13+D13-E13</f>
        <v>44941841.469999999</v>
      </c>
      <c r="G13" s="22"/>
    </row>
    <row r="14" spans="1:7" ht="18" customHeight="1" x14ac:dyDescent="0.25">
      <c r="A14" s="276" t="s">
        <v>351</v>
      </c>
      <c r="B14" s="272"/>
      <c r="C14" s="114">
        <f>C3+C4</f>
        <v>22001942.48</v>
      </c>
      <c r="D14" s="114">
        <f>D3+D13</f>
        <v>30176639.410000004</v>
      </c>
      <c r="E14" s="114">
        <f>E3+E13</f>
        <v>6794092.0999999996</v>
      </c>
      <c r="F14" s="115">
        <f>F3+F13</f>
        <v>45384489.789999999</v>
      </c>
      <c r="G14" s="22"/>
    </row>
    <row r="15" spans="1:7" ht="18" customHeight="1" x14ac:dyDescent="0.25">
      <c r="A15" s="284" t="s">
        <v>369</v>
      </c>
      <c r="B15" s="285"/>
      <c r="C15" s="571">
        <v>3911965.07</v>
      </c>
      <c r="D15" s="571">
        <v>9511124.5600000005</v>
      </c>
      <c r="E15" s="571">
        <v>6837550.7800000003</v>
      </c>
      <c r="F15" s="572">
        <f>C15+D15-E15</f>
        <v>6585538.8500000006</v>
      </c>
      <c r="G15" s="22"/>
    </row>
    <row r="16" spans="1:7" ht="18" customHeight="1" x14ac:dyDescent="0.25">
      <c r="A16" s="286" t="s">
        <v>76</v>
      </c>
      <c r="B16" s="287"/>
      <c r="C16" s="288">
        <f>SUM(C14:C15)</f>
        <v>25913907.550000001</v>
      </c>
      <c r="D16" s="288">
        <f>SUM(D14:D15)</f>
        <v>39687763.970000006</v>
      </c>
      <c r="E16" s="288">
        <f>SUM(E14:E15)</f>
        <v>13631642.879999999</v>
      </c>
      <c r="F16" s="289">
        <f>SUM(F14:F15)</f>
        <v>51970028.640000001</v>
      </c>
      <c r="G16" s="22"/>
    </row>
    <row r="17" spans="1:7" ht="18" customHeight="1" x14ac:dyDescent="0.25">
      <c r="A17" s="44"/>
      <c r="B17" s="44"/>
      <c r="C17" s="45"/>
      <c r="D17" s="45"/>
      <c r="E17" s="45"/>
      <c r="F17" s="45"/>
      <c r="G17" s="22"/>
    </row>
    <row r="18" spans="1:7" ht="13.5" customHeight="1" x14ac:dyDescent="0.25">
      <c r="A18" s="134"/>
      <c r="B18" s="134"/>
      <c r="C18" s="291"/>
      <c r="D18" s="291"/>
      <c r="E18" s="291"/>
      <c r="F18" s="291"/>
    </row>
    <row r="19" spans="1:7" ht="18" customHeight="1" x14ac:dyDescent="0.25">
      <c r="A19" s="33"/>
      <c r="B19" s="290"/>
      <c r="C19" s="8"/>
      <c r="D19" s="8"/>
      <c r="E19" s="8"/>
      <c r="F19" s="8"/>
    </row>
    <row r="20" spans="1:7" ht="18" customHeight="1" x14ac:dyDescent="0.25">
      <c r="A20" s="32"/>
      <c r="B20" s="32"/>
      <c r="C20" s="35"/>
      <c r="D20" s="275"/>
      <c r="E20" s="9"/>
      <c r="F20" s="10"/>
    </row>
    <row r="21" spans="1:7" ht="18" customHeight="1" x14ac:dyDescent="0.25">
      <c r="A21" s="37"/>
      <c r="B21" s="37"/>
      <c r="C21" s="34"/>
      <c r="D21" s="10"/>
      <c r="E21" s="10"/>
      <c r="F21" s="10"/>
    </row>
    <row r="22" spans="1:7" ht="18" customHeight="1" x14ac:dyDescent="0.25">
      <c r="A22" s="38"/>
      <c r="B22" s="38"/>
      <c r="C22" s="36"/>
      <c r="D22" s="10"/>
      <c r="E22" s="10"/>
      <c r="F22" s="10"/>
    </row>
    <row r="23" spans="1:7" ht="18" customHeight="1" x14ac:dyDescent="0.25">
      <c r="A23" s="38"/>
      <c r="B23" s="38"/>
      <c r="C23" s="39"/>
      <c r="D23" s="10"/>
      <c r="E23" s="10"/>
      <c r="F23" s="10"/>
    </row>
    <row r="24" spans="1:7" ht="18" customHeight="1" x14ac:dyDescent="0.25">
      <c r="C24" s="10"/>
      <c r="D24" s="10"/>
      <c r="E24" s="10"/>
      <c r="F24" s="10"/>
    </row>
    <row r="25" spans="1:7" ht="18" customHeight="1" x14ac:dyDescent="0.25"/>
    <row r="26" spans="1:7" ht="18" customHeight="1" x14ac:dyDescent="0.25"/>
  </sheetData>
  <mergeCells count="2">
    <mergeCell ref="A1:F1"/>
    <mergeCell ref="A4:A13"/>
  </mergeCells>
  <pageMargins left="0.7" right="0.7" top="0.78740157499999996" bottom="0.78740157499999996" header="0.3" footer="0.3"/>
  <pageSetup paperSize="9" scale="60" fitToHeight="0" orientation="portrait" r:id="rId1"/>
  <ignoredErrors>
    <ignoredError sqref="C13 E13" formulaRange="1"/>
    <ignoredError sqref="F14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C4" sqref="C4"/>
    </sheetView>
  </sheetViews>
  <sheetFormatPr defaultRowHeight="15" x14ac:dyDescent="0.25"/>
  <cols>
    <col min="1" max="1" width="26.875" style="1" customWidth="1"/>
    <col min="2" max="2" width="17.625" style="1" customWidth="1"/>
    <col min="3" max="3" width="18.25" style="1" customWidth="1"/>
    <col min="4" max="4" width="16.25" style="1" customWidth="1"/>
    <col min="5" max="5" width="14.375" style="1" bestFit="1" customWidth="1"/>
    <col min="6" max="16384" width="9" style="1"/>
  </cols>
  <sheetData>
    <row r="1" spans="1:5" ht="57.75" customHeight="1" x14ac:dyDescent="0.25">
      <c r="A1" s="610" t="s">
        <v>818</v>
      </c>
      <c r="B1" s="611"/>
      <c r="C1" s="611"/>
      <c r="D1" s="612"/>
      <c r="E1" s="316"/>
    </row>
    <row r="2" spans="1:5" ht="30" customHeight="1" x14ac:dyDescent="0.25">
      <c r="A2" s="608" t="s">
        <v>44</v>
      </c>
      <c r="B2" s="102" t="s">
        <v>77</v>
      </c>
      <c r="C2" s="116" t="s">
        <v>329</v>
      </c>
      <c r="D2" s="117" t="s">
        <v>32</v>
      </c>
      <c r="E2" s="6"/>
    </row>
    <row r="3" spans="1:5" x14ac:dyDescent="0.25">
      <c r="A3" s="609"/>
      <c r="B3" s="128" t="s">
        <v>507</v>
      </c>
      <c r="C3" s="120" t="s">
        <v>869</v>
      </c>
      <c r="D3" s="129" t="s">
        <v>508</v>
      </c>
    </row>
    <row r="4" spans="1:5" ht="18" customHeight="1" x14ac:dyDescent="0.25">
      <c r="A4" s="88" t="s">
        <v>78</v>
      </c>
      <c r="B4" s="13">
        <f>SUM(B5:B10)</f>
        <v>986967036.42999983</v>
      </c>
      <c r="C4" s="14">
        <f>SUM(C5:C10)</f>
        <v>1154446392.9099998</v>
      </c>
      <c r="D4" s="15">
        <f>C4-B4</f>
        <v>167479356.48000002</v>
      </c>
    </row>
    <row r="5" spans="1:5" ht="18" customHeight="1" x14ac:dyDescent="0.25">
      <c r="A5" s="16" t="s">
        <v>79</v>
      </c>
      <c r="B5" s="17">
        <v>5139981.8</v>
      </c>
      <c r="C5" s="17">
        <v>4520974.8</v>
      </c>
      <c r="D5" s="18">
        <f t="shared" ref="D5:D10" si="0">C5-B5</f>
        <v>-619007</v>
      </c>
    </row>
    <row r="6" spans="1:5" ht="18" customHeight="1" x14ac:dyDescent="0.25">
      <c r="A6" s="16" t="s">
        <v>80</v>
      </c>
      <c r="B6" s="17">
        <v>825754909.90999997</v>
      </c>
      <c r="C6" s="17">
        <v>915088892.00999999</v>
      </c>
      <c r="D6" s="18">
        <f t="shared" si="0"/>
        <v>89333982.100000024</v>
      </c>
    </row>
    <row r="7" spans="1:5" ht="18" customHeight="1" x14ac:dyDescent="0.25">
      <c r="A7" s="16" t="s">
        <v>81</v>
      </c>
      <c r="B7" s="17">
        <v>64387000</v>
      </c>
      <c r="C7" s="17">
        <v>64387000</v>
      </c>
      <c r="D7" s="18">
        <f t="shared" si="0"/>
        <v>0</v>
      </c>
    </row>
    <row r="8" spans="1:5" ht="18" customHeight="1" x14ac:dyDescent="0.25">
      <c r="A8" s="16" t="s">
        <v>82</v>
      </c>
      <c r="B8" s="17">
        <v>0</v>
      </c>
      <c r="C8" s="17">
        <v>0</v>
      </c>
      <c r="D8" s="18">
        <f t="shared" si="0"/>
        <v>0</v>
      </c>
    </row>
    <row r="9" spans="1:5" ht="18" customHeight="1" x14ac:dyDescent="0.25">
      <c r="A9" s="16" t="s">
        <v>178</v>
      </c>
      <c r="B9" s="17">
        <v>16139396.060000001</v>
      </c>
      <c r="C9" s="17">
        <v>68384930.620000005</v>
      </c>
      <c r="D9" s="18">
        <f t="shared" si="0"/>
        <v>52245534.560000002</v>
      </c>
    </row>
    <row r="10" spans="1:5" ht="18" customHeight="1" x14ac:dyDescent="0.25">
      <c r="A10" s="16" t="s">
        <v>83</v>
      </c>
      <c r="B10" s="17">
        <v>75545748.659999996</v>
      </c>
      <c r="C10" s="17">
        <v>102064595.48</v>
      </c>
      <c r="D10" s="18">
        <f t="shared" si="0"/>
        <v>26518846.820000008</v>
      </c>
    </row>
    <row r="11" spans="1:5" ht="18" customHeight="1" x14ac:dyDescent="0.25">
      <c r="A11" s="89" t="s">
        <v>84</v>
      </c>
      <c r="B11" s="19">
        <f>SUM(B12:B17)</f>
        <v>986967036.43000007</v>
      </c>
      <c r="C11" s="19">
        <f>SUM(C12:C17)</f>
        <v>1154446392.9100001</v>
      </c>
      <c r="D11" s="20">
        <f>C11-B11</f>
        <v>167479356.48000002</v>
      </c>
      <c r="E11" s="83"/>
    </row>
    <row r="12" spans="1:5" ht="18" customHeight="1" x14ac:dyDescent="0.25">
      <c r="A12" s="16" t="s">
        <v>85</v>
      </c>
      <c r="B12" s="17">
        <v>682905088.24000001</v>
      </c>
      <c r="C12" s="17">
        <v>736644530.37</v>
      </c>
      <c r="D12" s="18">
        <f t="shared" ref="D12:D17" si="1">C12-B12</f>
        <v>53739442.129999995</v>
      </c>
    </row>
    <row r="13" spans="1:5" ht="18" customHeight="1" x14ac:dyDescent="0.25">
      <c r="A13" s="16" t="s">
        <v>86</v>
      </c>
      <c r="B13" s="17">
        <v>13377214.720000001</v>
      </c>
      <c r="C13" s="17">
        <v>51970028.640000001</v>
      </c>
      <c r="D13" s="18">
        <f t="shared" si="1"/>
        <v>38592813.920000002</v>
      </c>
    </row>
    <row r="14" spans="1:5" ht="18" customHeight="1" x14ac:dyDescent="0.25">
      <c r="A14" s="16" t="s">
        <v>87</v>
      </c>
      <c r="B14" s="17">
        <v>197335442.47999999</v>
      </c>
      <c r="C14" s="17">
        <v>210769670.63</v>
      </c>
      <c r="D14" s="18">
        <f t="shared" si="1"/>
        <v>13434228.150000006</v>
      </c>
    </row>
    <row r="15" spans="1:5" ht="18" customHeight="1" x14ac:dyDescent="0.25">
      <c r="A15" s="16" t="s">
        <v>88</v>
      </c>
      <c r="B15" s="17">
        <v>0</v>
      </c>
      <c r="C15" s="17">
        <v>0</v>
      </c>
      <c r="D15" s="18">
        <f t="shared" si="1"/>
        <v>0</v>
      </c>
    </row>
    <row r="16" spans="1:5" ht="18" customHeight="1" x14ac:dyDescent="0.25">
      <c r="A16" s="16" t="s">
        <v>89</v>
      </c>
      <c r="B16" s="17">
        <v>33801387.399999999</v>
      </c>
      <c r="C16" s="17">
        <v>28318733.600000001</v>
      </c>
      <c r="D16" s="18">
        <f t="shared" si="1"/>
        <v>-5482653.799999997</v>
      </c>
    </row>
    <row r="17" spans="1:4" ht="18" customHeight="1" x14ac:dyDescent="0.25">
      <c r="A17" s="16" t="s">
        <v>189</v>
      </c>
      <c r="B17" s="17">
        <v>59547903.590000004</v>
      </c>
      <c r="C17" s="17">
        <v>126743429.67</v>
      </c>
      <c r="D17" s="18">
        <f t="shared" si="1"/>
        <v>67195526.079999998</v>
      </c>
    </row>
    <row r="18" spans="1:4" ht="18" customHeight="1" x14ac:dyDescent="0.25">
      <c r="A18" s="21" t="s">
        <v>90</v>
      </c>
      <c r="B18" s="118">
        <f>B4-B11</f>
        <v>0</v>
      </c>
      <c r="C18" s="118">
        <f>C4-C11</f>
        <v>0</v>
      </c>
      <c r="D18" s="119"/>
    </row>
    <row r="20" spans="1:4" x14ac:dyDescent="0.25">
      <c r="A20" s="5"/>
      <c r="B20" s="5"/>
      <c r="C20" s="5"/>
    </row>
    <row r="21" spans="1:4" x14ac:dyDescent="0.25">
      <c r="C21" s="83"/>
    </row>
    <row r="22" spans="1:4" x14ac:dyDescent="0.25">
      <c r="B22" s="83"/>
    </row>
  </sheetData>
  <mergeCells count="2">
    <mergeCell ref="A2:A3"/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sqref="A1:G1"/>
    </sheetView>
  </sheetViews>
  <sheetFormatPr defaultRowHeight="15" x14ac:dyDescent="0.25"/>
  <cols>
    <col min="1" max="1" width="16.5" style="2" bestFit="1" customWidth="1"/>
    <col min="2" max="2" width="10.875" style="2" bestFit="1" customWidth="1"/>
    <col min="3" max="3" width="10" style="2" customWidth="1"/>
    <col min="4" max="4" width="9.625" style="2" customWidth="1"/>
    <col min="5" max="5" width="13" style="2" customWidth="1"/>
    <col min="6" max="7" width="10.875" style="2" customWidth="1"/>
    <col min="8" max="8" width="8.625" style="2" bestFit="1" customWidth="1"/>
    <col min="9" max="10" width="11.125" style="2" bestFit="1" customWidth="1"/>
    <col min="11" max="16384" width="9" style="2"/>
  </cols>
  <sheetData>
    <row r="1" spans="1:10" ht="57.6" customHeight="1" x14ac:dyDescent="0.25">
      <c r="A1" s="615" t="s">
        <v>654</v>
      </c>
      <c r="B1" s="616"/>
      <c r="C1" s="616"/>
      <c r="D1" s="616"/>
      <c r="E1" s="616"/>
      <c r="F1" s="616"/>
      <c r="G1" s="617"/>
    </row>
    <row r="2" spans="1:10" x14ac:dyDescent="0.25">
      <c r="A2" s="618" t="s">
        <v>331</v>
      </c>
      <c r="B2" s="621" t="s">
        <v>350</v>
      </c>
      <c r="C2" s="621" t="s">
        <v>349</v>
      </c>
      <c r="D2" s="621" t="s">
        <v>348</v>
      </c>
      <c r="E2" s="624" t="s">
        <v>45</v>
      </c>
      <c r="F2" s="625"/>
      <c r="G2" s="626"/>
    </row>
    <row r="3" spans="1:10" x14ac:dyDescent="0.25">
      <c r="A3" s="619"/>
      <c r="B3" s="622"/>
      <c r="C3" s="622"/>
      <c r="D3" s="622"/>
      <c r="E3" s="627" t="s">
        <v>370</v>
      </c>
      <c r="F3" s="613" t="s">
        <v>655</v>
      </c>
      <c r="G3" s="614"/>
    </row>
    <row r="4" spans="1:10" s="11" customFormat="1" x14ac:dyDescent="0.25">
      <c r="A4" s="620"/>
      <c r="B4" s="623"/>
      <c r="C4" s="623"/>
      <c r="D4" s="623"/>
      <c r="E4" s="628"/>
      <c r="F4" s="86" t="s">
        <v>91</v>
      </c>
      <c r="G4" s="87" t="s">
        <v>92</v>
      </c>
    </row>
    <row r="5" spans="1:10" ht="18" customHeight="1" x14ac:dyDescent="0.25">
      <c r="A5" s="23" t="s">
        <v>93</v>
      </c>
      <c r="B5" s="25">
        <v>14306000</v>
      </c>
      <c r="C5" s="27" t="s">
        <v>94</v>
      </c>
      <c r="D5" s="29">
        <v>96632</v>
      </c>
      <c r="E5" s="29">
        <v>3188912</v>
      </c>
      <c r="F5" s="29">
        <f>D5*12</f>
        <v>1159584</v>
      </c>
      <c r="G5" s="132">
        <f>E5-F5</f>
        <v>2029328</v>
      </c>
      <c r="I5" s="4"/>
    </row>
    <row r="6" spans="1:10" ht="18" customHeight="1" x14ac:dyDescent="0.25">
      <c r="A6" s="23" t="s">
        <v>95</v>
      </c>
      <c r="B6" s="25">
        <v>20000000</v>
      </c>
      <c r="C6" s="27" t="s">
        <v>96</v>
      </c>
      <c r="D6" s="29">
        <v>89000</v>
      </c>
      <c r="E6" s="31">
        <v>12524000</v>
      </c>
      <c r="F6" s="29">
        <f>D6*12</f>
        <v>1068000</v>
      </c>
      <c r="G6" s="132">
        <f>E6-F6</f>
        <v>11456000</v>
      </c>
      <c r="H6" s="3"/>
      <c r="J6" s="4"/>
    </row>
    <row r="7" spans="1:10" ht="18" customHeight="1" x14ac:dyDescent="0.25">
      <c r="A7" s="24" t="s">
        <v>97</v>
      </c>
      <c r="B7" s="26">
        <v>7274144</v>
      </c>
      <c r="C7" s="28" t="s">
        <v>98</v>
      </c>
      <c r="D7" s="30">
        <v>70000</v>
      </c>
      <c r="E7" s="30">
        <v>4544144</v>
      </c>
      <c r="F7" s="30">
        <f>D7*12</f>
        <v>840000</v>
      </c>
      <c r="G7" s="133">
        <f>E7-F7</f>
        <v>3704144</v>
      </c>
      <c r="I7" s="4"/>
    </row>
    <row r="8" spans="1:10" ht="18" customHeight="1" x14ac:dyDescent="0.25">
      <c r="A8" s="23" t="s">
        <v>99</v>
      </c>
      <c r="B8" s="25">
        <v>2955856</v>
      </c>
      <c r="C8" s="27" t="s">
        <v>100</v>
      </c>
      <c r="D8" s="29">
        <v>30000</v>
      </c>
      <c r="E8" s="29">
        <v>1785856</v>
      </c>
      <c r="F8" s="29">
        <f>D8*12</f>
        <v>360000</v>
      </c>
      <c r="G8" s="132">
        <f>E8-F8</f>
        <v>1425856</v>
      </c>
      <c r="H8" s="3"/>
    </row>
    <row r="9" spans="1:10" ht="18" customHeight="1" x14ac:dyDescent="0.25">
      <c r="A9" s="23" t="s">
        <v>101</v>
      </c>
      <c r="B9" s="25">
        <v>10700000</v>
      </c>
      <c r="C9" s="27" t="s">
        <v>102</v>
      </c>
      <c r="D9" s="29">
        <v>89200</v>
      </c>
      <c r="E9" s="29">
        <v>7488800</v>
      </c>
      <c r="F9" s="29">
        <f>D9*12</f>
        <v>1070400</v>
      </c>
      <c r="G9" s="132">
        <f>E9-F9</f>
        <v>6418400</v>
      </c>
    </row>
    <row r="10" spans="1:10" s="12" customFormat="1" ht="18" customHeight="1" x14ac:dyDescent="0.25">
      <c r="A10" s="40" t="s">
        <v>41</v>
      </c>
      <c r="B10" s="41">
        <v>98841856</v>
      </c>
      <c r="C10" s="41"/>
      <c r="D10" s="41">
        <f>SUM(D5:D9)</f>
        <v>374832</v>
      </c>
      <c r="E10" s="42">
        <f>SUM(E5:E9)</f>
        <v>29531712</v>
      </c>
      <c r="F10" s="41">
        <f>SUM(F5:F9)</f>
        <v>4497984</v>
      </c>
      <c r="G10" s="43">
        <f>SUM(G5:G9)</f>
        <v>25033728</v>
      </c>
      <c r="H10" s="85"/>
    </row>
    <row r="11" spans="1:10" ht="18" customHeight="1" x14ac:dyDescent="0.25">
      <c r="D11" s="4"/>
      <c r="E11" s="4"/>
      <c r="F11" s="4"/>
      <c r="G11" s="3"/>
    </row>
    <row r="12" spans="1:10" x14ac:dyDescent="0.25">
      <c r="F12" s="4"/>
      <c r="G12" s="4"/>
    </row>
    <row r="30" spans="17:17" x14ac:dyDescent="0.25">
      <c r="Q30" s="98"/>
    </row>
  </sheetData>
  <mergeCells count="8">
    <mergeCell ref="F3:G3"/>
    <mergeCell ref="A1:G1"/>
    <mergeCell ref="A2:A4"/>
    <mergeCell ref="B2:B4"/>
    <mergeCell ref="C2:C4"/>
    <mergeCell ref="D2:D4"/>
    <mergeCell ref="E2:G2"/>
    <mergeCell ref="E3:E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zoomScaleNormal="100" workbookViewId="0">
      <pane ySplit="2" topLeftCell="A36" activePane="bottomLeft" state="frozen"/>
      <selection pane="bottomLeft" activeCell="G69" sqref="G69"/>
    </sheetView>
  </sheetViews>
  <sheetFormatPr defaultRowHeight="13.5" x14ac:dyDescent="0.2"/>
  <cols>
    <col min="1" max="1" width="7.375" style="48" customWidth="1"/>
    <col min="2" max="2" width="12.875" style="49" customWidth="1"/>
    <col min="3" max="3" width="6" style="48" customWidth="1"/>
    <col min="4" max="4" width="4.625" style="48" customWidth="1"/>
    <col min="5" max="5" width="5.25" style="48" customWidth="1"/>
    <col min="6" max="6" width="13.75" style="48" customWidth="1"/>
    <col min="7" max="7" width="44.375" style="49" customWidth="1"/>
    <col min="8" max="8" width="14.625" style="66" customWidth="1"/>
    <col min="9" max="10" width="12" style="46" bestFit="1" customWidth="1"/>
    <col min="11" max="11" width="13.125" style="46" bestFit="1" customWidth="1"/>
    <col min="12" max="16384" width="9" style="46"/>
  </cols>
  <sheetData>
    <row r="1" spans="1:9" ht="57.75" customHeight="1" x14ac:dyDescent="0.2">
      <c r="A1" s="574" t="s">
        <v>865</v>
      </c>
      <c r="B1" s="574"/>
      <c r="C1" s="574"/>
      <c r="D1" s="574"/>
      <c r="E1" s="574"/>
      <c r="F1" s="574"/>
      <c r="G1" s="574"/>
      <c r="H1" s="574"/>
      <c r="I1" s="254"/>
    </row>
    <row r="2" spans="1:9" ht="42.2" customHeight="1" x14ac:dyDescent="0.2">
      <c r="A2" s="51" t="s">
        <v>1</v>
      </c>
      <c r="B2" s="54" t="s">
        <v>330</v>
      </c>
      <c r="C2" s="51" t="s">
        <v>4</v>
      </c>
      <c r="D2" s="51" t="s">
        <v>510</v>
      </c>
      <c r="E2" s="51" t="s">
        <v>509</v>
      </c>
      <c r="F2" s="51" t="s">
        <v>3</v>
      </c>
      <c r="G2" s="54" t="s">
        <v>24</v>
      </c>
      <c r="H2" s="52" t="s">
        <v>658</v>
      </c>
      <c r="I2" s="254"/>
    </row>
    <row r="3" spans="1:9" x14ac:dyDescent="0.2">
      <c r="A3" s="121">
        <v>4111</v>
      </c>
      <c r="B3" s="100" t="s">
        <v>310</v>
      </c>
      <c r="C3" s="121">
        <v>98018</v>
      </c>
      <c r="D3" s="121"/>
      <c r="E3" s="121"/>
      <c r="F3" s="121"/>
      <c r="G3" s="100" t="s">
        <v>819</v>
      </c>
      <c r="H3" s="122">
        <v>91630</v>
      </c>
      <c r="I3" s="254"/>
    </row>
    <row r="4" spans="1:9" x14ac:dyDescent="0.2">
      <c r="A4" s="57" t="s">
        <v>820</v>
      </c>
      <c r="B4" s="91"/>
      <c r="C4" s="57" t="s">
        <v>821</v>
      </c>
      <c r="D4" s="57"/>
      <c r="E4" s="57"/>
      <c r="F4" s="57"/>
      <c r="G4" s="91"/>
      <c r="H4" s="58">
        <v>91630</v>
      </c>
      <c r="I4" s="254"/>
    </row>
    <row r="5" spans="1:9" x14ac:dyDescent="0.2">
      <c r="A5" s="121">
        <v>4111</v>
      </c>
      <c r="B5" s="100" t="s">
        <v>310</v>
      </c>
      <c r="C5" s="121">
        <v>98074</v>
      </c>
      <c r="D5" s="121"/>
      <c r="E5" s="121"/>
      <c r="F5" s="121"/>
      <c r="G5" s="100" t="s">
        <v>822</v>
      </c>
      <c r="H5" s="122">
        <v>10000</v>
      </c>
      <c r="I5" s="254"/>
    </row>
    <row r="6" spans="1:9" x14ac:dyDescent="0.2">
      <c r="A6" s="57" t="s">
        <v>820</v>
      </c>
      <c r="B6" s="91"/>
      <c r="C6" s="57" t="s">
        <v>823</v>
      </c>
      <c r="D6" s="57"/>
      <c r="E6" s="57"/>
      <c r="F6" s="57"/>
      <c r="G6" s="91"/>
      <c r="H6" s="58">
        <v>10000</v>
      </c>
      <c r="I6" s="254"/>
    </row>
    <row r="7" spans="1:9" x14ac:dyDescent="0.2">
      <c r="A7" s="121">
        <v>4111</v>
      </c>
      <c r="B7" s="100" t="s">
        <v>310</v>
      </c>
      <c r="C7" s="121">
        <v>98348</v>
      </c>
      <c r="D7" s="121"/>
      <c r="E7" s="121"/>
      <c r="F7" s="121"/>
      <c r="G7" s="100" t="s">
        <v>824</v>
      </c>
      <c r="H7" s="122">
        <v>160000</v>
      </c>
      <c r="I7" s="255"/>
    </row>
    <row r="8" spans="1:9" x14ac:dyDescent="0.2">
      <c r="A8" s="61" t="s">
        <v>820</v>
      </c>
      <c r="B8" s="92"/>
      <c r="C8" s="61" t="s">
        <v>825</v>
      </c>
      <c r="D8" s="61"/>
      <c r="E8" s="61"/>
      <c r="F8" s="61"/>
      <c r="G8" s="92"/>
      <c r="H8" s="62">
        <v>160000</v>
      </c>
      <c r="I8" s="254"/>
    </row>
    <row r="9" spans="1:9" x14ac:dyDescent="0.2">
      <c r="A9" s="121">
        <v>4116</v>
      </c>
      <c r="B9" s="100" t="s">
        <v>312</v>
      </c>
      <c r="C9" s="121">
        <v>13010</v>
      </c>
      <c r="D9" s="121"/>
      <c r="E9" s="121"/>
      <c r="F9" s="121"/>
      <c r="G9" s="100" t="s">
        <v>1075</v>
      </c>
      <c r="H9" s="122">
        <v>432000</v>
      </c>
      <c r="I9" s="254"/>
    </row>
    <row r="10" spans="1:9" x14ac:dyDescent="0.2">
      <c r="A10" s="57" t="s">
        <v>820</v>
      </c>
      <c r="B10" s="91"/>
      <c r="C10" s="57" t="s">
        <v>826</v>
      </c>
      <c r="D10" s="57"/>
      <c r="E10" s="57"/>
      <c r="F10" s="57"/>
      <c r="G10" s="91"/>
      <c r="H10" s="58">
        <v>432000</v>
      </c>
      <c r="I10" s="254"/>
    </row>
    <row r="11" spans="1:9" x14ac:dyDescent="0.2">
      <c r="A11" s="121">
        <v>4116</v>
      </c>
      <c r="B11" s="100" t="s">
        <v>312</v>
      </c>
      <c r="C11" s="121">
        <v>13011</v>
      </c>
      <c r="D11" s="121"/>
      <c r="E11" s="121"/>
      <c r="F11" s="121"/>
      <c r="G11" s="100" t="s">
        <v>1077</v>
      </c>
      <c r="H11" s="122">
        <v>2545004</v>
      </c>
      <c r="I11" s="254"/>
    </row>
    <row r="12" spans="1:9" x14ac:dyDescent="0.2">
      <c r="A12" s="57" t="s">
        <v>820</v>
      </c>
      <c r="B12" s="91"/>
      <c r="C12" s="57" t="s">
        <v>827</v>
      </c>
      <c r="D12" s="57"/>
      <c r="E12" s="57"/>
      <c r="F12" s="57"/>
      <c r="G12" s="91"/>
      <c r="H12" s="58">
        <v>2545004</v>
      </c>
      <c r="I12" s="254"/>
    </row>
    <row r="13" spans="1:9" x14ac:dyDescent="0.2">
      <c r="A13" s="121">
        <v>4116</v>
      </c>
      <c r="B13" s="100" t="s">
        <v>312</v>
      </c>
      <c r="C13" s="121">
        <v>13013</v>
      </c>
      <c r="D13" s="121">
        <v>1</v>
      </c>
      <c r="E13" s="121">
        <v>104</v>
      </c>
      <c r="F13" s="121">
        <v>14007</v>
      </c>
      <c r="G13" s="100" t="s">
        <v>828</v>
      </c>
      <c r="H13" s="122">
        <v>107522.93</v>
      </c>
      <c r="I13" s="254"/>
    </row>
    <row r="14" spans="1:9" x14ac:dyDescent="0.2">
      <c r="A14" s="292">
        <v>4116</v>
      </c>
      <c r="B14" s="293" t="s">
        <v>312</v>
      </c>
      <c r="C14" s="292">
        <v>13013</v>
      </c>
      <c r="D14" s="292">
        <v>5</v>
      </c>
      <c r="E14" s="292">
        <v>104</v>
      </c>
      <c r="F14" s="292">
        <v>14007</v>
      </c>
      <c r="G14" s="293" t="s">
        <v>828</v>
      </c>
      <c r="H14" s="137">
        <v>913944.94</v>
      </c>
      <c r="I14" s="254"/>
    </row>
    <row r="15" spans="1:9" x14ac:dyDescent="0.2">
      <c r="A15" s="57" t="s">
        <v>820</v>
      </c>
      <c r="B15" s="91"/>
      <c r="C15" s="57" t="s">
        <v>829</v>
      </c>
      <c r="D15" s="57"/>
      <c r="E15" s="57"/>
      <c r="F15" s="57"/>
      <c r="G15" s="91"/>
      <c r="H15" s="58">
        <f>SUM(H13:H14)</f>
        <v>1021467.8699999999</v>
      </c>
      <c r="I15" s="255"/>
    </row>
    <row r="16" spans="1:9" x14ac:dyDescent="0.2">
      <c r="A16" s="121">
        <v>4116</v>
      </c>
      <c r="B16" s="100" t="s">
        <v>312</v>
      </c>
      <c r="C16" s="121">
        <v>13013</v>
      </c>
      <c r="D16" s="121">
        <v>1</v>
      </c>
      <c r="E16" s="121">
        <v>104</v>
      </c>
      <c r="F16" s="121">
        <v>14008</v>
      </c>
      <c r="G16" s="100" t="s">
        <v>830</v>
      </c>
      <c r="H16" s="122">
        <v>35730.67</v>
      </c>
      <c r="I16" s="254"/>
    </row>
    <row r="17" spans="1:9" x14ac:dyDescent="0.2">
      <c r="A17" s="121">
        <v>4116</v>
      </c>
      <c r="B17" s="100" t="s">
        <v>312</v>
      </c>
      <c r="C17" s="121">
        <v>13013</v>
      </c>
      <c r="D17" s="121">
        <v>5</v>
      </c>
      <c r="E17" s="121">
        <v>104</v>
      </c>
      <c r="F17" s="121">
        <v>14008</v>
      </c>
      <c r="G17" s="100" t="s">
        <v>830</v>
      </c>
      <c r="H17" s="122">
        <v>303710.73</v>
      </c>
      <c r="I17" s="254"/>
    </row>
    <row r="18" spans="1:9" s="294" customFormat="1" x14ac:dyDescent="0.2">
      <c r="A18" s="57" t="s">
        <v>820</v>
      </c>
      <c r="B18" s="91"/>
      <c r="C18" s="57" t="s">
        <v>831</v>
      </c>
      <c r="D18" s="57"/>
      <c r="E18" s="57"/>
      <c r="F18" s="57"/>
      <c r="G18" s="91"/>
      <c r="H18" s="58">
        <f>SUM(H16:H17)</f>
        <v>339441.39999999997</v>
      </c>
    </row>
    <row r="19" spans="1:9" x14ac:dyDescent="0.2">
      <c r="A19" s="121">
        <v>4116</v>
      </c>
      <c r="B19" s="100" t="s">
        <v>312</v>
      </c>
      <c r="C19" s="121">
        <v>13013</v>
      </c>
      <c r="D19" s="121">
        <v>1</v>
      </c>
      <c r="E19" s="121">
        <v>104</v>
      </c>
      <c r="F19" s="121">
        <v>130131</v>
      </c>
      <c r="G19" s="100" t="s">
        <v>832</v>
      </c>
      <c r="H19" s="122">
        <v>117215.61</v>
      </c>
      <c r="I19" s="254"/>
    </row>
    <row r="20" spans="1:9" x14ac:dyDescent="0.2">
      <c r="A20" s="121">
        <v>4116</v>
      </c>
      <c r="B20" s="100" t="s">
        <v>312</v>
      </c>
      <c r="C20" s="121">
        <v>13013</v>
      </c>
      <c r="D20" s="121">
        <v>5</v>
      </c>
      <c r="E20" s="121">
        <v>104</v>
      </c>
      <c r="F20" s="121">
        <v>130131</v>
      </c>
      <c r="G20" s="100" t="s">
        <v>832</v>
      </c>
      <c r="H20" s="122">
        <v>996332.63</v>
      </c>
      <c r="I20" s="254"/>
    </row>
    <row r="21" spans="1:9" x14ac:dyDescent="0.2">
      <c r="A21" s="57" t="s">
        <v>820</v>
      </c>
      <c r="B21" s="91"/>
      <c r="C21" s="57" t="s">
        <v>833</v>
      </c>
      <c r="D21" s="57"/>
      <c r="E21" s="57"/>
      <c r="F21" s="57"/>
      <c r="G21" s="91"/>
      <c r="H21" s="58">
        <f>SUM(H19:H20)</f>
        <v>1113548.24</v>
      </c>
      <c r="I21" s="254"/>
    </row>
    <row r="22" spans="1:9" x14ac:dyDescent="0.2">
      <c r="A22" s="61" t="s">
        <v>820</v>
      </c>
      <c r="B22" s="92"/>
      <c r="C22" s="61" t="s">
        <v>834</v>
      </c>
      <c r="D22" s="61"/>
      <c r="E22" s="61"/>
      <c r="F22" s="61"/>
      <c r="G22" s="92"/>
      <c r="H22" s="62">
        <v>2474457.5099999998</v>
      </c>
      <c r="I22" s="255"/>
    </row>
    <row r="23" spans="1:9" x14ac:dyDescent="0.2">
      <c r="A23" s="121">
        <v>4116</v>
      </c>
      <c r="B23" s="100" t="s">
        <v>312</v>
      </c>
      <c r="C23" s="121">
        <v>13015</v>
      </c>
      <c r="D23" s="121"/>
      <c r="E23" s="121"/>
      <c r="F23" s="121"/>
      <c r="G23" s="100" t="s">
        <v>1076</v>
      </c>
      <c r="H23" s="122">
        <v>332343</v>
      </c>
      <c r="I23" s="255"/>
    </row>
    <row r="24" spans="1:9" x14ac:dyDescent="0.2">
      <c r="A24" s="57" t="s">
        <v>820</v>
      </c>
      <c r="B24" s="91"/>
      <c r="C24" s="57" t="s">
        <v>835</v>
      </c>
      <c r="D24" s="57"/>
      <c r="E24" s="57"/>
      <c r="F24" s="57"/>
      <c r="G24" s="91"/>
      <c r="H24" s="58">
        <v>332343</v>
      </c>
      <c r="I24" s="254"/>
    </row>
    <row r="25" spans="1:9" x14ac:dyDescent="0.2">
      <c r="A25" s="121">
        <v>4116</v>
      </c>
      <c r="B25" s="100" t="s">
        <v>312</v>
      </c>
      <c r="C25" s="121">
        <v>14004</v>
      </c>
      <c r="D25" s="121"/>
      <c r="E25" s="121"/>
      <c r="F25" s="121">
        <v>541</v>
      </c>
      <c r="G25" s="100" t="s">
        <v>836</v>
      </c>
      <c r="H25" s="122">
        <v>13366</v>
      </c>
      <c r="I25" s="255"/>
    </row>
    <row r="26" spans="1:9" x14ac:dyDescent="0.2">
      <c r="A26" s="57" t="s">
        <v>820</v>
      </c>
      <c r="B26" s="91"/>
      <c r="C26" s="57" t="s">
        <v>837</v>
      </c>
      <c r="D26" s="57"/>
      <c r="E26" s="57"/>
      <c r="F26" s="57"/>
      <c r="G26" s="91"/>
      <c r="H26" s="58">
        <v>13366</v>
      </c>
      <c r="I26" s="255"/>
    </row>
    <row r="27" spans="1:9" x14ac:dyDescent="0.2">
      <c r="A27" s="121">
        <v>4116</v>
      </c>
      <c r="B27" s="100" t="s">
        <v>312</v>
      </c>
      <c r="C27" s="121">
        <v>17015</v>
      </c>
      <c r="D27" s="121">
        <v>1</v>
      </c>
      <c r="E27" s="121">
        <v>107</v>
      </c>
      <c r="F27" s="121">
        <v>14010</v>
      </c>
      <c r="G27" s="100" t="s">
        <v>838</v>
      </c>
      <c r="H27" s="122">
        <v>5263.5</v>
      </c>
      <c r="I27" s="255"/>
    </row>
    <row r="28" spans="1:9" x14ac:dyDescent="0.2">
      <c r="A28" s="121">
        <v>4116</v>
      </c>
      <c r="B28" s="100" t="s">
        <v>312</v>
      </c>
      <c r="C28" s="121">
        <v>17016</v>
      </c>
      <c r="D28" s="121">
        <v>5</v>
      </c>
      <c r="E28" s="121">
        <v>107</v>
      </c>
      <c r="F28" s="121">
        <v>14010</v>
      </c>
      <c r="G28" s="100" t="s">
        <v>838</v>
      </c>
      <c r="H28" s="122">
        <v>89479.5</v>
      </c>
      <c r="I28" s="254"/>
    </row>
    <row r="29" spans="1:9" x14ac:dyDescent="0.2">
      <c r="A29" s="57" t="s">
        <v>820</v>
      </c>
      <c r="B29" s="91"/>
      <c r="C29" s="57" t="s">
        <v>864</v>
      </c>
      <c r="D29" s="57"/>
      <c r="E29" s="57"/>
      <c r="F29" s="57"/>
      <c r="G29" s="91"/>
      <c r="H29" s="58">
        <f>SUM(H27:H28)</f>
        <v>94743</v>
      </c>
      <c r="I29" s="254"/>
    </row>
    <row r="30" spans="1:9" x14ac:dyDescent="0.2">
      <c r="A30" s="121">
        <v>4116</v>
      </c>
      <c r="B30" s="100" t="s">
        <v>312</v>
      </c>
      <c r="C30" s="121">
        <v>33063</v>
      </c>
      <c r="D30" s="121">
        <v>1</v>
      </c>
      <c r="E30" s="121">
        <v>103</v>
      </c>
      <c r="F30" s="121"/>
      <c r="G30" s="100" t="s">
        <v>839</v>
      </c>
      <c r="H30" s="122">
        <v>240016.4</v>
      </c>
      <c r="I30" s="254"/>
    </row>
    <row r="31" spans="1:9" x14ac:dyDescent="0.2">
      <c r="A31" s="121">
        <v>4116</v>
      </c>
      <c r="B31" s="100" t="s">
        <v>312</v>
      </c>
      <c r="C31" s="121">
        <v>33063</v>
      </c>
      <c r="D31" s="121">
        <v>5</v>
      </c>
      <c r="E31" s="121">
        <v>103</v>
      </c>
      <c r="F31" s="121"/>
      <c r="G31" s="100" t="s">
        <v>839</v>
      </c>
      <c r="H31" s="122">
        <v>2040139.4</v>
      </c>
      <c r="I31" s="254"/>
    </row>
    <row r="32" spans="1:9" x14ac:dyDescent="0.2">
      <c r="A32" s="57" t="s">
        <v>820</v>
      </c>
      <c r="B32" s="91"/>
      <c r="C32" s="57" t="s">
        <v>840</v>
      </c>
      <c r="D32" s="57"/>
      <c r="E32" s="57"/>
      <c r="F32" s="57"/>
      <c r="G32" s="91"/>
      <c r="H32" s="58">
        <f>SUM(H30:H31)</f>
        <v>2280155.7999999998</v>
      </c>
      <c r="I32" s="254"/>
    </row>
    <row r="33" spans="1:9" x14ac:dyDescent="0.2">
      <c r="A33" s="121">
        <v>4116</v>
      </c>
      <c r="B33" s="100" t="s">
        <v>312</v>
      </c>
      <c r="C33" s="121">
        <v>33063</v>
      </c>
      <c r="D33" s="121">
        <v>1</v>
      </c>
      <c r="E33" s="121">
        <v>103</v>
      </c>
      <c r="F33" s="121">
        <v>14012</v>
      </c>
      <c r="G33" s="100" t="s">
        <v>841</v>
      </c>
      <c r="H33" s="122">
        <v>120927</v>
      </c>
      <c r="I33" s="254"/>
    </row>
    <row r="34" spans="1:9" x14ac:dyDescent="0.2">
      <c r="A34" s="121">
        <v>4116</v>
      </c>
      <c r="B34" s="100" t="s">
        <v>312</v>
      </c>
      <c r="C34" s="121">
        <v>33063</v>
      </c>
      <c r="D34" s="121">
        <v>5</v>
      </c>
      <c r="E34" s="121">
        <v>103</v>
      </c>
      <c r="F34" s="121">
        <v>14012</v>
      </c>
      <c r="G34" s="100" t="s">
        <v>841</v>
      </c>
      <c r="H34" s="122">
        <v>685253</v>
      </c>
      <c r="I34" s="254"/>
    </row>
    <row r="35" spans="1:9" x14ac:dyDescent="0.2">
      <c r="A35" s="57" t="s">
        <v>820</v>
      </c>
      <c r="B35" s="91"/>
      <c r="C35" s="57" t="s">
        <v>842</v>
      </c>
      <c r="D35" s="57"/>
      <c r="E35" s="57"/>
      <c r="F35" s="57"/>
      <c r="G35" s="91"/>
      <c r="H35" s="58">
        <f>SUM(H33:H34)</f>
        <v>806180</v>
      </c>
      <c r="I35" s="254"/>
    </row>
    <row r="36" spans="1:9" x14ac:dyDescent="0.2">
      <c r="A36" s="292">
        <v>4116</v>
      </c>
      <c r="B36" s="293" t="s">
        <v>312</v>
      </c>
      <c r="C36" s="292">
        <v>33063</v>
      </c>
      <c r="D36" s="292">
        <v>1</v>
      </c>
      <c r="E36" s="292">
        <v>103</v>
      </c>
      <c r="F36" s="292">
        <v>14031</v>
      </c>
      <c r="G36" s="100" t="s">
        <v>843</v>
      </c>
      <c r="H36" s="137">
        <v>203796.91</v>
      </c>
      <c r="I36" s="254"/>
    </row>
    <row r="37" spans="1:9" x14ac:dyDescent="0.2">
      <c r="A37" s="292">
        <v>4116</v>
      </c>
      <c r="B37" s="293" t="s">
        <v>312</v>
      </c>
      <c r="C37" s="292">
        <v>33063</v>
      </c>
      <c r="D37" s="292">
        <v>5</v>
      </c>
      <c r="E37" s="292">
        <v>103</v>
      </c>
      <c r="F37" s="292">
        <v>14031</v>
      </c>
      <c r="G37" s="293" t="s">
        <v>843</v>
      </c>
      <c r="H37" s="137">
        <v>1154849.0900000001</v>
      </c>
      <c r="I37" s="254"/>
    </row>
    <row r="38" spans="1:9" x14ac:dyDescent="0.2">
      <c r="A38" s="57" t="s">
        <v>820</v>
      </c>
      <c r="B38" s="91"/>
      <c r="C38" s="57" t="s">
        <v>844</v>
      </c>
      <c r="D38" s="57"/>
      <c r="E38" s="57"/>
      <c r="F38" s="57"/>
      <c r="G38" s="91"/>
      <c r="H38" s="58">
        <f>SUM(H36:H37)</f>
        <v>1358646</v>
      </c>
      <c r="I38" s="254"/>
    </row>
    <row r="39" spans="1:9" x14ac:dyDescent="0.2">
      <c r="A39" s="121">
        <v>4116</v>
      </c>
      <c r="B39" s="100" t="s">
        <v>312</v>
      </c>
      <c r="C39" s="121">
        <v>33063</v>
      </c>
      <c r="D39" s="121">
        <v>1</v>
      </c>
      <c r="E39" s="121">
        <v>103</v>
      </c>
      <c r="F39" s="121">
        <v>14052</v>
      </c>
      <c r="G39" s="100" t="s">
        <v>845</v>
      </c>
      <c r="H39" s="122">
        <v>194816.85</v>
      </c>
      <c r="I39" s="254"/>
    </row>
    <row r="40" spans="1:9" x14ac:dyDescent="0.2">
      <c r="A40" s="121">
        <v>4116</v>
      </c>
      <c r="B40" s="100" t="s">
        <v>312</v>
      </c>
      <c r="C40" s="121">
        <v>33063</v>
      </c>
      <c r="D40" s="121">
        <v>5</v>
      </c>
      <c r="E40" s="121">
        <v>103</v>
      </c>
      <c r="F40" s="121">
        <v>14052</v>
      </c>
      <c r="G40" s="100" t="s">
        <v>845</v>
      </c>
      <c r="H40" s="122">
        <v>1103962.1499999999</v>
      </c>
      <c r="I40" s="254"/>
    </row>
    <row r="41" spans="1:9" x14ac:dyDescent="0.2">
      <c r="A41" s="57" t="s">
        <v>820</v>
      </c>
      <c r="B41" s="91"/>
      <c r="C41" s="57" t="s">
        <v>846</v>
      </c>
      <c r="D41" s="57"/>
      <c r="E41" s="57"/>
      <c r="F41" s="57"/>
      <c r="G41" s="91"/>
      <c r="H41" s="58">
        <f>SUM(H39:H40)</f>
        <v>1298779</v>
      </c>
      <c r="I41" s="254"/>
    </row>
    <row r="42" spans="1:9" x14ac:dyDescent="0.2">
      <c r="A42" s="121">
        <v>4116</v>
      </c>
      <c r="B42" s="100" t="s">
        <v>312</v>
      </c>
      <c r="C42" s="121">
        <v>33063</v>
      </c>
      <c r="D42" s="121">
        <v>1</v>
      </c>
      <c r="E42" s="121">
        <v>103</v>
      </c>
      <c r="F42" s="121">
        <v>14065</v>
      </c>
      <c r="G42" s="100" t="s">
        <v>847</v>
      </c>
      <c r="H42" s="122">
        <v>324840.15999999997</v>
      </c>
      <c r="I42" s="254"/>
    </row>
    <row r="43" spans="1:9" x14ac:dyDescent="0.2">
      <c r="A43" s="121">
        <v>4116</v>
      </c>
      <c r="B43" s="100" t="s">
        <v>312</v>
      </c>
      <c r="C43" s="121">
        <v>33063</v>
      </c>
      <c r="D43" s="121">
        <v>5</v>
      </c>
      <c r="E43" s="121">
        <v>103</v>
      </c>
      <c r="F43" s="121">
        <v>14065</v>
      </c>
      <c r="G43" s="100" t="s">
        <v>847</v>
      </c>
      <c r="H43" s="122">
        <v>1840760.84</v>
      </c>
      <c r="I43" s="254"/>
    </row>
    <row r="44" spans="1:9" x14ac:dyDescent="0.2">
      <c r="A44" s="57" t="s">
        <v>820</v>
      </c>
      <c r="B44" s="91"/>
      <c r="C44" s="57" t="s">
        <v>848</v>
      </c>
      <c r="D44" s="57"/>
      <c r="E44" s="57"/>
      <c r="F44" s="57"/>
      <c r="G44" s="91"/>
      <c r="H44" s="58">
        <f>SUM(H42:H43)</f>
        <v>2165601</v>
      </c>
      <c r="I44" s="254"/>
    </row>
    <row r="45" spans="1:9" x14ac:dyDescent="0.2">
      <c r="A45" s="61" t="s">
        <v>820</v>
      </c>
      <c r="B45" s="92"/>
      <c r="C45" s="61" t="s">
        <v>849</v>
      </c>
      <c r="D45" s="61"/>
      <c r="E45" s="61"/>
      <c r="F45" s="61"/>
      <c r="G45" s="92"/>
      <c r="H45" s="62">
        <v>7909361.7999999998</v>
      </c>
      <c r="I45" s="255"/>
    </row>
    <row r="46" spans="1:9" x14ac:dyDescent="0.2">
      <c r="A46" s="121">
        <v>4116</v>
      </c>
      <c r="B46" s="100" t="s">
        <v>312</v>
      </c>
      <c r="C46" s="121">
        <v>34054</v>
      </c>
      <c r="D46" s="121"/>
      <c r="E46" s="121"/>
      <c r="F46" s="121">
        <v>1901</v>
      </c>
      <c r="G46" s="252" t="s">
        <v>560</v>
      </c>
      <c r="H46" s="122">
        <v>1590000</v>
      </c>
      <c r="I46" s="254"/>
    </row>
    <row r="47" spans="1:9" x14ac:dyDescent="0.2">
      <c r="A47" s="57" t="s">
        <v>820</v>
      </c>
      <c r="B47" s="91"/>
      <c r="C47" s="57" t="s">
        <v>850</v>
      </c>
      <c r="D47" s="57"/>
      <c r="E47" s="57"/>
      <c r="F47" s="57"/>
      <c r="G47" s="91"/>
      <c r="H47" s="58">
        <v>1590000</v>
      </c>
      <c r="I47" s="254"/>
    </row>
    <row r="48" spans="1:9" x14ac:dyDescent="0.2">
      <c r="A48" s="121">
        <v>4216</v>
      </c>
      <c r="B48" s="100" t="s">
        <v>340</v>
      </c>
      <c r="C48" s="121">
        <v>13013</v>
      </c>
      <c r="D48" s="121">
        <v>1</v>
      </c>
      <c r="E48" s="121">
        <v>104</v>
      </c>
      <c r="F48" s="121">
        <v>14007</v>
      </c>
      <c r="G48" s="100" t="s">
        <v>828</v>
      </c>
      <c r="H48" s="122">
        <v>18755</v>
      </c>
      <c r="I48" s="254"/>
    </row>
    <row r="49" spans="1:11" x14ac:dyDescent="0.2">
      <c r="A49" s="121">
        <v>4216</v>
      </c>
      <c r="B49" s="100" t="s">
        <v>340</v>
      </c>
      <c r="C49" s="121">
        <v>13013</v>
      </c>
      <c r="D49" s="121">
        <v>5</v>
      </c>
      <c r="E49" s="121">
        <v>104</v>
      </c>
      <c r="F49" s="121">
        <v>14007</v>
      </c>
      <c r="G49" s="100" t="s">
        <v>828</v>
      </c>
      <c r="H49" s="122">
        <v>159417.5</v>
      </c>
      <c r="I49" s="254"/>
    </row>
    <row r="50" spans="1:11" x14ac:dyDescent="0.2">
      <c r="A50" s="57" t="s">
        <v>820</v>
      </c>
      <c r="B50" s="91"/>
      <c r="C50" s="57" t="s">
        <v>834</v>
      </c>
      <c r="D50" s="57"/>
      <c r="E50" s="57"/>
      <c r="F50" s="57"/>
      <c r="G50" s="91"/>
      <c r="H50" s="58">
        <v>178172.5</v>
      </c>
      <c r="I50" s="254"/>
    </row>
    <row r="51" spans="1:11" x14ac:dyDescent="0.2">
      <c r="A51" s="121">
        <v>4216</v>
      </c>
      <c r="B51" s="100" t="s">
        <v>340</v>
      </c>
      <c r="C51" s="121">
        <v>17968</v>
      </c>
      <c r="D51" s="121">
        <v>1</v>
      </c>
      <c r="E51" s="121">
        <v>107</v>
      </c>
      <c r="F51" s="121">
        <v>546</v>
      </c>
      <c r="G51" s="100" t="s">
        <v>851</v>
      </c>
      <c r="H51" s="122">
        <v>2529028.9900000002</v>
      </c>
      <c r="I51" s="254"/>
    </row>
    <row r="52" spans="1:11" x14ac:dyDescent="0.2">
      <c r="A52" s="121">
        <v>4216</v>
      </c>
      <c r="B52" s="100" t="s">
        <v>340</v>
      </c>
      <c r="C52" s="121">
        <v>17969</v>
      </c>
      <c r="D52" s="121">
        <v>5</v>
      </c>
      <c r="E52" s="121">
        <v>107</v>
      </c>
      <c r="F52" s="121">
        <v>546</v>
      </c>
      <c r="G52" s="100" t="s">
        <v>851</v>
      </c>
      <c r="H52" s="122">
        <v>42993492.969999999</v>
      </c>
      <c r="I52" s="254"/>
    </row>
    <row r="53" spans="1:11" x14ac:dyDescent="0.2">
      <c r="A53" s="57" t="s">
        <v>820</v>
      </c>
      <c r="B53" s="91"/>
      <c r="C53" s="57" t="s">
        <v>852</v>
      </c>
      <c r="D53" s="57"/>
      <c r="E53" s="57"/>
      <c r="F53" s="57"/>
      <c r="G53" s="91"/>
      <c r="H53" s="58">
        <f>SUM(H51:H52)</f>
        <v>45522521.960000001</v>
      </c>
      <c r="I53" s="255"/>
    </row>
    <row r="54" spans="1:11" x14ac:dyDescent="0.2">
      <c r="A54" s="121">
        <v>4216</v>
      </c>
      <c r="B54" s="100" t="s">
        <v>340</v>
      </c>
      <c r="C54" s="121">
        <v>17968</v>
      </c>
      <c r="D54" s="121">
        <v>1</v>
      </c>
      <c r="E54" s="121">
        <v>107</v>
      </c>
      <c r="F54" s="121">
        <v>564</v>
      </c>
      <c r="G54" s="100" t="s">
        <v>853</v>
      </c>
      <c r="H54" s="122">
        <v>1501669.71</v>
      </c>
      <c r="I54" s="254"/>
    </row>
    <row r="55" spans="1:11" x14ac:dyDescent="0.2">
      <c r="A55" s="292">
        <v>4216</v>
      </c>
      <c r="B55" s="293" t="s">
        <v>340</v>
      </c>
      <c r="C55" s="292">
        <v>17969</v>
      </c>
      <c r="D55" s="292">
        <v>5</v>
      </c>
      <c r="E55" s="292">
        <v>107</v>
      </c>
      <c r="F55" s="292">
        <v>564</v>
      </c>
      <c r="G55" s="293" t="s">
        <v>853</v>
      </c>
      <c r="H55" s="122">
        <v>25528384.93</v>
      </c>
      <c r="I55" s="254"/>
    </row>
    <row r="56" spans="1:11" x14ac:dyDescent="0.2">
      <c r="A56" s="57" t="s">
        <v>820</v>
      </c>
      <c r="B56" s="91"/>
      <c r="C56" s="57" t="s">
        <v>854</v>
      </c>
      <c r="D56" s="57"/>
      <c r="E56" s="57"/>
      <c r="F56" s="57"/>
      <c r="G56" s="91"/>
      <c r="H56" s="58">
        <f>SUM(H54:H55)</f>
        <v>27030054.640000001</v>
      </c>
      <c r="I56" s="255"/>
      <c r="J56" s="65"/>
    </row>
    <row r="57" spans="1:11" x14ac:dyDescent="0.2">
      <c r="A57" s="121">
        <v>4216</v>
      </c>
      <c r="B57" s="100" t="s">
        <v>340</v>
      </c>
      <c r="C57" s="121">
        <v>17968</v>
      </c>
      <c r="D57" s="121">
        <v>1</v>
      </c>
      <c r="E57" s="121">
        <v>107</v>
      </c>
      <c r="F57" s="121">
        <v>14010</v>
      </c>
      <c r="G57" s="100" t="s">
        <v>838</v>
      </c>
      <c r="H57" s="122">
        <v>213125.2</v>
      </c>
      <c r="I57" s="255"/>
      <c r="J57" s="254"/>
    </row>
    <row r="58" spans="1:11" x14ac:dyDescent="0.2">
      <c r="A58" s="121">
        <v>4216</v>
      </c>
      <c r="B58" s="100" t="s">
        <v>340</v>
      </c>
      <c r="C58" s="121">
        <v>17969</v>
      </c>
      <c r="D58" s="121">
        <v>5</v>
      </c>
      <c r="E58" s="121">
        <v>107</v>
      </c>
      <c r="F58" s="121">
        <v>14010</v>
      </c>
      <c r="G58" s="100" t="s">
        <v>838</v>
      </c>
      <c r="H58" s="122">
        <v>3623128.38</v>
      </c>
      <c r="I58" s="255"/>
    </row>
    <row r="59" spans="1:11" x14ac:dyDescent="0.2">
      <c r="A59" s="57" t="s">
        <v>820</v>
      </c>
      <c r="B59" s="91"/>
      <c r="C59" s="57" t="s">
        <v>855</v>
      </c>
      <c r="D59" s="57"/>
      <c r="E59" s="57"/>
      <c r="F59" s="57"/>
      <c r="G59" s="91"/>
      <c r="H59" s="58">
        <f>SUM(H57:H58)</f>
        <v>3836253.58</v>
      </c>
      <c r="I59" s="255"/>
      <c r="J59" s="65"/>
      <c r="K59" s="65"/>
    </row>
    <row r="60" spans="1:11" x14ac:dyDescent="0.2">
      <c r="A60" s="61" t="s">
        <v>820</v>
      </c>
      <c r="B60" s="92"/>
      <c r="C60" s="61" t="s">
        <v>856</v>
      </c>
      <c r="D60" s="61"/>
      <c r="E60" s="61"/>
      <c r="F60" s="61"/>
      <c r="G60" s="92"/>
      <c r="H60" s="62">
        <v>4243823.9000000004</v>
      </c>
      <c r="I60" s="254"/>
    </row>
    <row r="61" spans="1:11" x14ac:dyDescent="0.2">
      <c r="A61" s="61" t="s">
        <v>820</v>
      </c>
      <c r="B61" s="92"/>
      <c r="C61" s="61" t="s">
        <v>857</v>
      </c>
      <c r="D61" s="61"/>
      <c r="E61" s="61"/>
      <c r="F61" s="61"/>
      <c r="G61" s="92"/>
      <c r="H61" s="62">
        <v>72145006.280000001</v>
      </c>
      <c r="I61" s="255"/>
    </row>
    <row r="62" spans="1:11" x14ac:dyDescent="0.2">
      <c r="A62" s="61" t="s">
        <v>309</v>
      </c>
      <c r="B62" s="92"/>
      <c r="C62" s="295"/>
      <c r="D62" s="295"/>
      <c r="E62" s="295"/>
      <c r="F62" s="295"/>
      <c r="G62" s="296"/>
      <c r="H62" s="297">
        <f>H4+H6+H8+H10+H12+H15+H21+H18+H24+H26+H29+H45+H47+H50+H60+H61</f>
        <v>92219907.99000001</v>
      </c>
    </row>
    <row r="63" spans="1:11" x14ac:dyDescent="0.2">
      <c r="A63" s="298"/>
      <c r="B63" s="299"/>
      <c r="C63" s="300"/>
      <c r="D63" s="300"/>
      <c r="E63" s="300"/>
      <c r="F63" s="300"/>
      <c r="G63" s="301"/>
      <c r="H63" s="302"/>
    </row>
    <row r="64" spans="1:11" ht="13.5" customHeight="1" x14ac:dyDescent="0.2">
      <c r="A64" s="629" t="s">
        <v>858</v>
      </c>
      <c r="B64" s="630"/>
      <c r="C64" s="630"/>
      <c r="D64" s="630"/>
      <c r="E64" s="630"/>
      <c r="F64" s="630"/>
      <c r="G64" s="630"/>
      <c r="H64" s="631"/>
    </row>
    <row r="65" spans="1:10" x14ac:dyDescent="0.2">
      <c r="A65" s="303">
        <v>4122</v>
      </c>
      <c r="B65" s="304" t="s">
        <v>555</v>
      </c>
      <c r="C65" s="303">
        <v>214</v>
      </c>
      <c r="D65" s="303"/>
      <c r="E65" s="303"/>
      <c r="F65" s="303">
        <v>16020</v>
      </c>
      <c r="G65" s="305" t="s">
        <v>859</v>
      </c>
      <c r="H65" s="306">
        <v>50000</v>
      </c>
    </row>
    <row r="66" spans="1:10" x14ac:dyDescent="0.2">
      <c r="A66" s="303">
        <v>4122</v>
      </c>
      <c r="B66" s="304" t="s">
        <v>555</v>
      </c>
      <c r="C66" s="303">
        <v>214</v>
      </c>
      <c r="D66" s="303"/>
      <c r="E66" s="303"/>
      <c r="F66" s="303">
        <v>33191</v>
      </c>
      <c r="G66" s="305" t="s">
        <v>574</v>
      </c>
      <c r="H66" s="306">
        <v>760000</v>
      </c>
    </row>
    <row r="67" spans="1:10" x14ac:dyDescent="0.2">
      <c r="A67" s="303">
        <v>4122</v>
      </c>
      <c r="B67" s="305" t="s">
        <v>555</v>
      </c>
      <c r="C67" s="303">
        <v>214</v>
      </c>
      <c r="D67" s="303"/>
      <c r="E67" s="303"/>
      <c r="F67" s="303">
        <v>33193</v>
      </c>
      <c r="G67" s="307" t="s">
        <v>575</v>
      </c>
      <c r="H67" s="306">
        <v>250000</v>
      </c>
    </row>
    <row r="68" spans="1:10" x14ac:dyDescent="0.2">
      <c r="A68" s="61" t="s">
        <v>820</v>
      </c>
      <c r="B68" s="92"/>
      <c r="C68" s="61">
        <v>214</v>
      </c>
      <c r="D68" s="61"/>
      <c r="E68" s="61"/>
      <c r="F68" s="61"/>
      <c r="G68" s="92"/>
      <c r="H68" s="62">
        <v>1060000</v>
      </c>
    </row>
    <row r="69" spans="1:10" x14ac:dyDescent="0.2">
      <c r="A69" s="308">
        <v>4122</v>
      </c>
      <c r="B69" s="305" t="s">
        <v>555</v>
      </c>
      <c r="C69" s="308">
        <v>331</v>
      </c>
      <c r="D69" s="57"/>
      <c r="E69" s="57"/>
      <c r="F69" s="308">
        <v>16020</v>
      </c>
      <c r="G69" s="305" t="s">
        <v>860</v>
      </c>
      <c r="H69" s="309">
        <v>102000</v>
      </c>
    </row>
    <row r="70" spans="1:10" x14ac:dyDescent="0.2">
      <c r="A70" s="303">
        <v>4122</v>
      </c>
      <c r="B70" s="304" t="s">
        <v>555</v>
      </c>
      <c r="C70" s="303">
        <v>331</v>
      </c>
      <c r="D70" s="303"/>
      <c r="E70" s="303"/>
      <c r="F70" s="303">
        <v>16020</v>
      </c>
      <c r="G70" s="305" t="s">
        <v>861</v>
      </c>
      <c r="H70" s="306">
        <v>150000</v>
      </c>
    </row>
    <row r="71" spans="1:10" x14ac:dyDescent="0.2">
      <c r="A71" s="61" t="s">
        <v>820</v>
      </c>
      <c r="B71" s="92"/>
      <c r="C71" s="61">
        <v>331</v>
      </c>
      <c r="D71" s="61"/>
      <c r="E71" s="61"/>
      <c r="F71" s="61"/>
      <c r="G71" s="92"/>
      <c r="H71" s="62">
        <v>252000</v>
      </c>
      <c r="I71" s="65"/>
    </row>
    <row r="72" spans="1:10" x14ac:dyDescent="0.2">
      <c r="A72" s="303">
        <v>4222</v>
      </c>
      <c r="B72" s="304" t="s">
        <v>556</v>
      </c>
      <c r="C72" s="303">
        <v>531</v>
      </c>
      <c r="D72" s="303"/>
      <c r="E72" s="303"/>
      <c r="F72" s="303">
        <v>573</v>
      </c>
      <c r="G72" s="305" t="s">
        <v>862</v>
      </c>
      <c r="H72" s="306">
        <v>600000</v>
      </c>
    </row>
    <row r="73" spans="1:10" x14ac:dyDescent="0.2">
      <c r="A73" s="61" t="s">
        <v>820</v>
      </c>
      <c r="B73" s="92"/>
      <c r="C73" s="61">
        <v>531</v>
      </c>
      <c r="D73" s="61"/>
      <c r="E73" s="61"/>
      <c r="F73" s="61"/>
      <c r="G73" s="92"/>
      <c r="H73" s="62">
        <v>600000</v>
      </c>
    </row>
    <row r="74" spans="1:10" x14ac:dyDescent="0.2">
      <c r="A74" s="303">
        <v>4222</v>
      </c>
      <c r="B74" s="304" t="s">
        <v>556</v>
      </c>
      <c r="C74" s="303">
        <v>551</v>
      </c>
      <c r="D74" s="303"/>
      <c r="E74" s="303"/>
      <c r="F74" s="303">
        <v>5412</v>
      </c>
      <c r="G74" s="305" t="s">
        <v>863</v>
      </c>
      <c r="H74" s="306">
        <v>639000</v>
      </c>
    </row>
    <row r="75" spans="1:10" x14ac:dyDescent="0.2">
      <c r="A75" s="61" t="s">
        <v>820</v>
      </c>
      <c r="B75" s="92"/>
      <c r="C75" s="61">
        <v>551</v>
      </c>
      <c r="D75" s="61"/>
      <c r="E75" s="61"/>
      <c r="F75" s="61"/>
      <c r="G75" s="92"/>
      <c r="H75" s="62">
        <v>639000</v>
      </c>
    </row>
    <row r="76" spans="1:10" x14ac:dyDescent="0.2">
      <c r="A76" s="124" t="s">
        <v>1073</v>
      </c>
      <c r="B76" s="253"/>
      <c r="C76" s="124"/>
      <c r="D76" s="124"/>
      <c r="E76" s="124"/>
      <c r="F76" s="124"/>
      <c r="G76" s="253"/>
      <c r="H76" s="125">
        <f>H68+H71+H73+H75</f>
        <v>2551000</v>
      </c>
      <c r="I76" s="65"/>
    </row>
    <row r="77" spans="1:10" x14ac:dyDescent="0.2">
      <c r="A77" s="310" t="s">
        <v>309</v>
      </c>
      <c r="B77" s="311"/>
      <c r="C77" s="310"/>
      <c r="D77" s="310"/>
      <c r="E77" s="310"/>
      <c r="F77" s="310"/>
      <c r="G77" s="311"/>
      <c r="H77" s="312">
        <f>H62+H76</f>
        <v>94770907.99000001</v>
      </c>
      <c r="I77" s="65"/>
      <c r="J77" s="65"/>
    </row>
  </sheetData>
  <mergeCells count="2">
    <mergeCell ref="A1:H1"/>
    <mergeCell ref="A64:H64"/>
  </mergeCells>
  <printOptions horizontalCentered="1"/>
  <pageMargins left="0.19685039369791668" right="0.19685039369791668" top="0.19685039369791668" bottom="0.39370078739583336" header="0.19685039369791668" footer="0.19685039369791668"/>
  <pageSetup paperSize="9" scale="85" fitToHeight="0" orientation="portrait" r:id="rId1"/>
  <headerFooter>
    <oddFooter>&amp;R (str. &amp;P z &amp;N)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10" workbookViewId="0">
      <selection activeCell="B41" sqref="B41"/>
    </sheetView>
  </sheetViews>
  <sheetFormatPr defaultRowHeight="15" x14ac:dyDescent="0.25"/>
  <cols>
    <col min="1" max="1" width="29.75" style="139" customWidth="1"/>
    <col min="2" max="2" width="74" style="139" customWidth="1"/>
    <col min="3" max="3" width="9.875" style="139" customWidth="1"/>
    <col min="4" max="4" width="11.375" style="139" customWidth="1"/>
    <col min="5" max="5" width="10.25" style="139" customWidth="1"/>
    <col min="6" max="6" width="10.375" style="139" customWidth="1"/>
    <col min="7" max="10" width="8" style="139" hidden="1" customWidth="1"/>
    <col min="11" max="11" width="12.25" style="139" bestFit="1" customWidth="1"/>
    <col min="12" max="16384" width="9" style="139"/>
  </cols>
  <sheetData>
    <row r="1" spans="1:11" ht="60" customHeight="1" x14ac:dyDescent="0.25">
      <c r="A1" s="632" t="s">
        <v>868</v>
      </c>
      <c r="B1" s="633"/>
      <c r="C1" s="633"/>
      <c r="D1" s="633"/>
      <c r="E1" s="633"/>
      <c r="F1" s="633"/>
      <c r="G1" s="633"/>
      <c r="H1" s="634"/>
    </row>
    <row r="2" spans="1:11" ht="30" customHeight="1" x14ac:dyDescent="0.25">
      <c r="A2" s="173" t="s">
        <v>44</v>
      </c>
      <c r="B2" s="173" t="s">
        <v>584</v>
      </c>
      <c r="C2" s="140" t="s">
        <v>585</v>
      </c>
      <c r="D2" s="141" t="s">
        <v>586</v>
      </c>
      <c r="E2" s="141" t="s">
        <v>587</v>
      </c>
      <c r="F2" s="142" t="s">
        <v>588</v>
      </c>
      <c r="G2" s="143"/>
      <c r="H2" s="143"/>
      <c r="I2" s="144"/>
      <c r="J2" s="144"/>
      <c r="K2" s="145"/>
    </row>
    <row r="3" spans="1:11" ht="15.75" x14ac:dyDescent="0.25">
      <c r="A3" s="171" t="s">
        <v>589</v>
      </c>
      <c r="B3" s="172" t="s">
        <v>647</v>
      </c>
      <c r="C3" s="148"/>
      <c r="D3" s="149">
        <v>37500</v>
      </c>
      <c r="E3" s="148"/>
      <c r="F3" s="150">
        <f>SUM(C3:E3)</f>
        <v>37500</v>
      </c>
      <c r="G3" s="151"/>
      <c r="H3" s="144"/>
      <c r="I3" s="144"/>
      <c r="J3" s="144"/>
      <c r="K3" s="145"/>
    </row>
    <row r="4" spans="1:11" ht="15.75" x14ac:dyDescent="0.25">
      <c r="A4" s="146" t="s">
        <v>649</v>
      </c>
      <c r="B4" s="147" t="s">
        <v>590</v>
      </c>
      <c r="C4" s="152"/>
      <c r="D4" s="153">
        <v>40000</v>
      </c>
      <c r="E4" s="152"/>
      <c r="F4" s="161">
        <f t="shared" ref="F4:F33" si="0">SUM(C4:E4)</f>
        <v>40000</v>
      </c>
      <c r="G4" s="151"/>
      <c r="H4" s="144"/>
      <c r="I4" s="144"/>
      <c r="J4" s="144"/>
      <c r="K4" s="145"/>
    </row>
    <row r="5" spans="1:11" ht="15.75" x14ac:dyDescent="0.25">
      <c r="A5" s="146" t="s">
        <v>591</v>
      </c>
      <c r="B5" s="147" t="s">
        <v>592</v>
      </c>
      <c r="C5" s="152"/>
      <c r="D5" s="153">
        <v>22500</v>
      </c>
      <c r="E5" s="152"/>
      <c r="F5" s="315">
        <f t="shared" si="0"/>
        <v>22500</v>
      </c>
      <c r="G5" s="151"/>
      <c r="H5" s="144"/>
      <c r="I5" s="144"/>
      <c r="J5" s="144"/>
      <c r="K5" s="145"/>
    </row>
    <row r="6" spans="1:11" ht="15.75" x14ac:dyDescent="0.25">
      <c r="A6" s="146" t="s">
        <v>593</v>
      </c>
      <c r="B6" s="147" t="s">
        <v>594</v>
      </c>
      <c r="C6" s="152"/>
      <c r="D6" s="153">
        <v>20000</v>
      </c>
      <c r="E6" s="152"/>
      <c r="F6" s="156">
        <f t="shared" si="0"/>
        <v>20000</v>
      </c>
      <c r="G6" s="151"/>
      <c r="H6" s="144"/>
      <c r="I6" s="144"/>
      <c r="J6" s="144"/>
      <c r="K6" s="145"/>
    </row>
    <row r="7" spans="1:11" ht="15.75" x14ac:dyDescent="0.25">
      <c r="A7" s="146" t="s">
        <v>595</v>
      </c>
      <c r="B7" s="147" t="s">
        <v>596</v>
      </c>
      <c r="C7" s="154">
        <v>25000</v>
      </c>
      <c r="D7" s="155">
        <v>49000</v>
      </c>
      <c r="E7" s="154"/>
      <c r="F7" s="161">
        <f t="shared" si="0"/>
        <v>74000</v>
      </c>
      <c r="G7" s="151"/>
      <c r="H7" s="144"/>
      <c r="I7" s="144"/>
      <c r="J7" s="144"/>
      <c r="K7" s="145"/>
    </row>
    <row r="8" spans="1:11" ht="15.75" x14ac:dyDescent="0.25">
      <c r="A8" s="146" t="s">
        <v>597</v>
      </c>
      <c r="B8" s="147" t="s">
        <v>598</v>
      </c>
      <c r="C8" s="154"/>
      <c r="D8" s="155">
        <v>60000</v>
      </c>
      <c r="E8" s="154"/>
      <c r="F8" s="315">
        <f t="shared" si="0"/>
        <v>60000</v>
      </c>
      <c r="G8" s="151"/>
      <c r="H8" s="144"/>
      <c r="I8" s="144"/>
      <c r="J8" s="144"/>
      <c r="K8" s="145"/>
    </row>
    <row r="9" spans="1:11" ht="15.75" x14ac:dyDescent="0.25">
      <c r="A9" s="146" t="s">
        <v>599</v>
      </c>
      <c r="B9" s="147" t="s">
        <v>650</v>
      </c>
      <c r="C9" s="154"/>
      <c r="D9" s="155">
        <v>49500</v>
      </c>
      <c r="E9" s="154"/>
      <c r="F9" s="315">
        <f t="shared" si="0"/>
        <v>49500</v>
      </c>
      <c r="G9" s="151"/>
      <c r="H9" s="144"/>
      <c r="I9" s="144"/>
      <c r="J9" s="144"/>
      <c r="K9" s="145"/>
    </row>
    <row r="10" spans="1:11" ht="15.75" x14ac:dyDescent="0.25">
      <c r="A10" s="146" t="s">
        <v>600</v>
      </c>
      <c r="B10" s="147" t="s">
        <v>601</v>
      </c>
      <c r="C10" s="154"/>
      <c r="D10" s="155">
        <v>40000</v>
      </c>
      <c r="E10" s="154"/>
      <c r="F10" s="315">
        <f t="shared" si="0"/>
        <v>40000</v>
      </c>
      <c r="G10" s="151"/>
      <c r="H10" s="144"/>
      <c r="I10" s="144"/>
      <c r="J10" s="144"/>
      <c r="K10" s="145"/>
    </row>
    <row r="11" spans="1:11" ht="15.75" x14ac:dyDescent="0.25">
      <c r="A11" s="146" t="s">
        <v>602</v>
      </c>
      <c r="B11" s="157" t="s">
        <v>867</v>
      </c>
      <c r="C11" s="154">
        <v>30000</v>
      </c>
      <c r="D11" s="155">
        <v>46500</v>
      </c>
      <c r="E11" s="154">
        <v>4000</v>
      </c>
      <c r="F11" s="315">
        <f t="shared" si="0"/>
        <v>80500</v>
      </c>
      <c r="G11" s="151"/>
      <c r="H11" s="144"/>
      <c r="I11" s="144"/>
      <c r="J11" s="144"/>
      <c r="K11" s="145"/>
    </row>
    <row r="12" spans="1:11" ht="15.75" x14ac:dyDescent="0.25">
      <c r="A12" s="146" t="s">
        <v>603</v>
      </c>
      <c r="B12" s="147" t="s">
        <v>604</v>
      </c>
      <c r="C12" s="154">
        <v>40000</v>
      </c>
      <c r="D12" s="155">
        <v>0</v>
      </c>
      <c r="E12" s="154"/>
      <c r="F12" s="315">
        <f t="shared" si="0"/>
        <v>40000</v>
      </c>
      <c r="G12" s="151"/>
      <c r="H12" s="144"/>
      <c r="I12" s="144"/>
      <c r="J12" s="144"/>
      <c r="K12" s="145"/>
    </row>
    <row r="13" spans="1:11" ht="15.75" x14ac:dyDescent="0.25">
      <c r="A13" s="146" t="s">
        <v>605</v>
      </c>
      <c r="B13" s="147" t="s">
        <v>606</v>
      </c>
      <c r="C13" s="154">
        <v>63000</v>
      </c>
      <c r="D13" s="155"/>
      <c r="E13" s="154"/>
      <c r="F13" s="315">
        <f t="shared" si="0"/>
        <v>63000</v>
      </c>
      <c r="G13" s="151"/>
      <c r="H13" s="144"/>
      <c r="I13" s="144"/>
      <c r="J13" s="144"/>
      <c r="K13" s="145"/>
    </row>
    <row r="14" spans="1:11" ht="15.75" x14ac:dyDescent="0.25">
      <c r="A14" s="146" t="s">
        <v>607</v>
      </c>
      <c r="B14" s="147" t="s">
        <v>608</v>
      </c>
      <c r="C14" s="154"/>
      <c r="D14" s="155">
        <v>50000</v>
      </c>
      <c r="E14" s="154"/>
      <c r="F14" s="315">
        <f t="shared" si="0"/>
        <v>50000</v>
      </c>
      <c r="G14" s="151"/>
      <c r="H14" s="144"/>
      <c r="I14" s="144"/>
      <c r="J14" s="144"/>
      <c r="K14" s="145"/>
    </row>
    <row r="15" spans="1:11" ht="15.75" x14ac:dyDescent="0.25">
      <c r="A15" s="146" t="s">
        <v>609</v>
      </c>
      <c r="B15" s="157" t="s">
        <v>610</v>
      </c>
      <c r="C15" s="154"/>
      <c r="D15" s="155">
        <v>49000</v>
      </c>
      <c r="E15" s="154"/>
      <c r="F15" s="156">
        <f t="shared" si="0"/>
        <v>49000</v>
      </c>
      <c r="G15" s="151"/>
      <c r="H15" s="144"/>
      <c r="I15" s="144"/>
      <c r="J15" s="144"/>
      <c r="K15" s="145"/>
    </row>
    <row r="16" spans="1:11" ht="15.75" x14ac:dyDescent="0.25">
      <c r="A16" s="146" t="s">
        <v>611</v>
      </c>
      <c r="B16" s="157" t="s">
        <v>612</v>
      </c>
      <c r="C16" s="154">
        <v>65000</v>
      </c>
      <c r="D16" s="155">
        <v>90000</v>
      </c>
      <c r="E16" s="154"/>
      <c r="F16" s="156">
        <f t="shared" si="0"/>
        <v>155000</v>
      </c>
      <c r="G16" s="151"/>
      <c r="H16" s="144"/>
      <c r="I16" s="144"/>
      <c r="J16" s="144"/>
      <c r="K16" s="145"/>
    </row>
    <row r="17" spans="1:11" ht="15.75" x14ac:dyDescent="0.25">
      <c r="A17" s="146" t="s">
        <v>613</v>
      </c>
      <c r="B17" s="157" t="s">
        <v>614</v>
      </c>
      <c r="C17" s="154">
        <v>62000</v>
      </c>
      <c r="D17" s="155">
        <v>97500</v>
      </c>
      <c r="E17" s="154"/>
      <c r="F17" s="161">
        <f t="shared" si="0"/>
        <v>159500</v>
      </c>
      <c r="G17" s="151"/>
      <c r="H17" s="144"/>
      <c r="I17" s="144"/>
      <c r="J17" s="144"/>
      <c r="K17" s="145"/>
    </row>
    <row r="18" spans="1:11" ht="15.75" x14ac:dyDescent="0.25">
      <c r="A18" s="146" t="s">
        <v>615</v>
      </c>
      <c r="B18" s="157" t="s">
        <v>616</v>
      </c>
      <c r="C18" s="154">
        <v>15000</v>
      </c>
      <c r="D18" s="155">
        <v>25000</v>
      </c>
      <c r="E18" s="154"/>
      <c r="F18" s="156">
        <f t="shared" si="0"/>
        <v>40000</v>
      </c>
      <c r="G18" s="151"/>
      <c r="H18" s="144"/>
      <c r="I18" s="144"/>
      <c r="J18" s="144"/>
      <c r="K18" s="145"/>
    </row>
    <row r="19" spans="1:11" ht="15.75" x14ac:dyDescent="0.25">
      <c r="A19" s="146" t="s">
        <v>617</v>
      </c>
      <c r="B19" s="147" t="s">
        <v>618</v>
      </c>
      <c r="C19" s="154"/>
      <c r="D19" s="155">
        <v>44000</v>
      </c>
      <c r="E19" s="154"/>
      <c r="F19" s="156">
        <f t="shared" si="0"/>
        <v>44000</v>
      </c>
      <c r="G19" s="151"/>
      <c r="H19" s="144"/>
      <c r="I19" s="144"/>
      <c r="J19" s="144"/>
      <c r="K19" s="145"/>
    </row>
    <row r="20" spans="1:11" ht="15.75" x14ac:dyDescent="0.25">
      <c r="A20" s="146" t="s">
        <v>619</v>
      </c>
      <c r="B20" s="147" t="s">
        <v>620</v>
      </c>
      <c r="C20" s="154"/>
      <c r="D20" s="155">
        <v>20000</v>
      </c>
      <c r="E20" s="154"/>
      <c r="F20" s="161">
        <f t="shared" si="0"/>
        <v>20000</v>
      </c>
      <c r="G20" s="151"/>
      <c r="H20" s="144"/>
      <c r="I20" s="144"/>
      <c r="J20" s="144"/>
      <c r="K20" s="145"/>
    </row>
    <row r="21" spans="1:11" ht="15.75" x14ac:dyDescent="0.25">
      <c r="A21" s="146" t="s">
        <v>621</v>
      </c>
      <c r="B21" s="147" t="s">
        <v>622</v>
      </c>
      <c r="C21" s="154"/>
      <c r="D21" s="155">
        <v>25000</v>
      </c>
      <c r="E21" s="154"/>
      <c r="F21" s="156">
        <f t="shared" si="0"/>
        <v>25000</v>
      </c>
      <c r="G21" s="151"/>
      <c r="H21" s="144"/>
      <c r="I21" s="144"/>
      <c r="J21" s="144"/>
      <c r="K21" s="145"/>
    </row>
    <row r="22" spans="1:11" ht="15.75" x14ac:dyDescent="0.25">
      <c r="A22" s="146" t="s">
        <v>623</v>
      </c>
      <c r="B22" s="147" t="s">
        <v>624</v>
      </c>
      <c r="C22" s="154"/>
      <c r="D22" s="155">
        <v>37500</v>
      </c>
      <c r="E22" s="154"/>
      <c r="F22" s="156">
        <f t="shared" si="0"/>
        <v>37500</v>
      </c>
      <c r="G22" s="151"/>
      <c r="H22" s="144"/>
      <c r="I22" s="144"/>
      <c r="J22" s="144"/>
      <c r="K22" s="145"/>
    </row>
    <row r="23" spans="1:11" ht="15.75" x14ac:dyDescent="0.25">
      <c r="A23" s="146" t="s">
        <v>625</v>
      </c>
      <c r="B23" s="147" t="s">
        <v>651</v>
      </c>
      <c r="C23" s="154"/>
      <c r="D23" s="155">
        <v>18000</v>
      </c>
      <c r="E23" s="154"/>
      <c r="F23" s="156">
        <f t="shared" si="0"/>
        <v>18000</v>
      </c>
      <c r="G23" s="151"/>
      <c r="H23" s="144"/>
      <c r="I23" s="144"/>
      <c r="J23" s="144"/>
      <c r="K23" s="145"/>
    </row>
    <row r="24" spans="1:11" ht="15.75" x14ac:dyDescent="0.25">
      <c r="A24" s="146" t="s">
        <v>626</v>
      </c>
      <c r="B24" s="147" t="s">
        <v>627</v>
      </c>
      <c r="C24" s="154"/>
      <c r="D24" s="155">
        <v>30000</v>
      </c>
      <c r="E24" s="154"/>
      <c r="F24" s="156">
        <f t="shared" si="0"/>
        <v>30000</v>
      </c>
      <c r="G24" s="151"/>
      <c r="H24" s="144"/>
      <c r="I24" s="144"/>
      <c r="J24" s="144"/>
      <c r="K24" s="145"/>
    </row>
    <row r="25" spans="1:11" ht="15.75" x14ac:dyDescent="0.25">
      <c r="A25" s="146" t="s">
        <v>628</v>
      </c>
      <c r="B25" s="147" t="s">
        <v>629</v>
      </c>
      <c r="C25" s="154"/>
      <c r="D25" s="155">
        <v>60000</v>
      </c>
      <c r="E25" s="154"/>
      <c r="F25" s="161">
        <f t="shared" si="0"/>
        <v>60000</v>
      </c>
      <c r="G25" s="151"/>
      <c r="H25" s="144"/>
      <c r="I25" s="144"/>
      <c r="J25" s="144"/>
      <c r="K25" s="145"/>
    </row>
    <row r="26" spans="1:11" ht="15.75" x14ac:dyDescent="0.25">
      <c r="A26" s="146" t="s">
        <v>630</v>
      </c>
      <c r="B26" s="147" t="s">
        <v>652</v>
      </c>
      <c r="C26" s="154"/>
      <c r="D26" s="155">
        <v>40000</v>
      </c>
      <c r="E26" s="154"/>
      <c r="F26" s="315">
        <f t="shared" si="0"/>
        <v>40000</v>
      </c>
      <c r="G26" s="151"/>
      <c r="H26" s="144"/>
      <c r="I26" s="144"/>
      <c r="J26" s="144"/>
      <c r="K26" s="145"/>
    </row>
    <row r="27" spans="1:11" ht="15.75" x14ac:dyDescent="0.25">
      <c r="A27" s="146" t="s">
        <v>631</v>
      </c>
      <c r="B27" s="147" t="s">
        <v>632</v>
      </c>
      <c r="C27" s="154"/>
      <c r="D27" s="155">
        <v>49000</v>
      </c>
      <c r="E27" s="154"/>
      <c r="F27" s="315">
        <f t="shared" si="0"/>
        <v>49000</v>
      </c>
      <c r="G27" s="151"/>
      <c r="H27" s="144"/>
      <c r="I27" s="144"/>
      <c r="J27" s="144"/>
      <c r="K27" s="145"/>
    </row>
    <row r="28" spans="1:11" ht="15.75" x14ac:dyDescent="0.25">
      <c r="A28" s="146" t="s">
        <v>633</v>
      </c>
      <c r="B28" s="147" t="s">
        <v>634</v>
      </c>
      <c r="C28" s="154">
        <v>35000</v>
      </c>
      <c r="D28" s="155"/>
      <c r="E28" s="154"/>
      <c r="F28" s="156">
        <f t="shared" si="0"/>
        <v>35000</v>
      </c>
      <c r="G28" s="151"/>
      <c r="H28" s="144"/>
      <c r="I28" s="144"/>
      <c r="J28" s="144"/>
      <c r="K28" s="145"/>
    </row>
    <row r="29" spans="1:11" ht="15.75" x14ac:dyDescent="0.25">
      <c r="A29" s="146" t="s">
        <v>635</v>
      </c>
      <c r="B29" s="157" t="s">
        <v>636</v>
      </c>
      <c r="C29" s="154">
        <v>55000</v>
      </c>
      <c r="D29" s="155"/>
      <c r="E29" s="154"/>
      <c r="F29" s="156">
        <f t="shared" si="0"/>
        <v>55000</v>
      </c>
      <c r="G29" s="151"/>
      <c r="H29" s="144"/>
      <c r="I29" s="144"/>
      <c r="J29" s="144"/>
      <c r="K29" s="145"/>
    </row>
    <row r="30" spans="1:11" ht="15.75" x14ac:dyDescent="0.25">
      <c r="A30" s="146" t="s">
        <v>637</v>
      </c>
      <c r="B30" s="147" t="s">
        <v>638</v>
      </c>
      <c r="C30" s="154">
        <v>10000</v>
      </c>
      <c r="D30" s="155"/>
      <c r="E30" s="154"/>
      <c r="F30" s="161">
        <f t="shared" si="0"/>
        <v>10000</v>
      </c>
      <c r="G30" s="151"/>
      <c r="H30" s="144"/>
      <c r="I30" s="144"/>
      <c r="J30" s="144"/>
      <c r="K30" s="145"/>
    </row>
    <row r="31" spans="1:11" ht="15.75" x14ac:dyDescent="0.25">
      <c r="A31" s="146" t="s">
        <v>639</v>
      </c>
      <c r="B31" s="147" t="s">
        <v>640</v>
      </c>
      <c r="C31" s="154"/>
      <c r="D31" s="155"/>
      <c r="E31" s="154">
        <v>225150</v>
      </c>
      <c r="F31" s="156">
        <f t="shared" si="0"/>
        <v>225150</v>
      </c>
      <c r="G31" s="151"/>
      <c r="H31" s="144"/>
      <c r="I31" s="144"/>
      <c r="J31" s="144"/>
      <c r="K31" s="145"/>
    </row>
    <row r="32" spans="1:11" ht="15.75" x14ac:dyDescent="0.25">
      <c r="A32" s="146" t="s">
        <v>653</v>
      </c>
      <c r="B32" s="147" t="s">
        <v>648</v>
      </c>
      <c r="C32" s="154"/>
      <c r="D32" s="155"/>
      <c r="E32" s="154">
        <v>49000</v>
      </c>
      <c r="F32" s="161">
        <f t="shared" si="0"/>
        <v>49000</v>
      </c>
      <c r="G32" s="151"/>
      <c r="H32" s="144"/>
      <c r="I32" s="144"/>
      <c r="J32" s="144"/>
      <c r="K32" s="145"/>
    </row>
    <row r="33" spans="1:11" ht="15.75" x14ac:dyDescent="0.25">
      <c r="A33" s="146" t="s">
        <v>641</v>
      </c>
      <c r="B33" s="147" t="s">
        <v>642</v>
      </c>
      <c r="C33" s="154"/>
      <c r="D33" s="155"/>
      <c r="E33" s="154">
        <v>8500</v>
      </c>
      <c r="F33" s="315">
        <f t="shared" si="0"/>
        <v>8500</v>
      </c>
      <c r="G33" s="151"/>
      <c r="H33" s="144"/>
      <c r="I33" s="144"/>
      <c r="J33" s="144"/>
      <c r="K33" s="145"/>
    </row>
    <row r="34" spans="1:11" ht="15.75" x14ac:dyDescent="0.25">
      <c r="A34" s="158" t="s">
        <v>643</v>
      </c>
      <c r="B34" s="178" t="s">
        <v>644</v>
      </c>
      <c r="C34" s="159"/>
      <c r="D34" s="160"/>
      <c r="E34" s="159">
        <v>80000</v>
      </c>
      <c r="F34" s="314">
        <f>SUM(C34:E34)</f>
        <v>80000</v>
      </c>
      <c r="G34" s="162"/>
      <c r="H34" s="162"/>
      <c r="I34" s="162"/>
      <c r="J34" s="162"/>
      <c r="K34" s="145"/>
    </row>
    <row r="35" spans="1:11" ht="15.75" x14ac:dyDescent="0.25">
      <c r="A35" s="635" t="s">
        <v>645</v>
      </c>
      <c r="B35" s="635"/>
      <c r="C35" s="174">
        <f>SUM(C3:C34)</f>
        <v>400000</v>
      </c>
      <c r="D35" s="174">
        <f>SUM(D3:D34)</f>
        <v>1000000</v>
      </c>
      <c r="E35" s="174">
        <f>SUM(E3:E34)</f>
        <v>366650</v>
      </c>
      <c r="F35" s="174">
        <f>SUM(C35:E35)</f>
        <v>1766650</v>
      </c>
      <c r="G35" s="145"/>
      <c r="H35" s="145"/>
      <c r="I35" s="145"/>
      <c r="J35" s="145"/>
      <c r="K35" s="313"/>
    </row>
    <row r="36" spans="1:11" ht="15.75" x14ac:dyDescent="0.25">
      <c r="A36" s="637" t="s">
        <v>646</v>
      </c>
      <c r="B36" s="638"/>
      <c r="C36" s="176">
        <v>400000</v>
      </c>
      <c r="D36" s="177">
        <v>1000000</v>
      </c>
      <c r="E36" s="176">
        <v>400000</v>
      </c>
      <c r="F36" s="175">
        <f>SUM(C36:E36)</f>
        <v>1800000</v>
      </c>
      <c r="G36" s="162"/>
      <c r="H36" s="162"/>
      <c r="I36" s="162"/>
      <c r="J36" s="162"/>
      <c r="K36" s="163"/>
    </row>
    <row r="37" spans="1:11" ht="15.75" x14ac:dyDescent="0.25">
      <c r="A37" s="639" t="s">
        <v>1069</v>
      </c>
      <c r="B37" s="640"/>
      <c r="C37" s="164">
        <f>C35-C36</f>
        <v>0</v>
      </c>
      <c r="D37" s="164">
        <f>D35-D36</f>
        <v>0</v>
      </c>
      <c r="E37" s="164">
        <f>E36-E35</f>
        <v>33350</v>
      </c>
      <c r="F37" s="164">
        <f>SUM(C37:E37)</f>
        <v>33350</v>
      </c>
      <c r="G37" s="162"/>
      <c r="H37" s="162"/>
      <c r="I37" s="162"/>
      <c r="J37" s="162"/>
      <c r="K37" s="162"/>
    </row>
    <row r="38" spans="1:11" ht="15.75" x14ac:dyDescent="0.25">
      <c r="A38" s="165"/>
      <c r="B38" s="636"/>
      <c r="C38" s="636"/>
      <c r="D38" s="166"/>
      <c r="E38" s="166"/>
      <c r="F38" s="167"/>
      <c r="G38" s="162"/>
      <c r="H38" s="162"/>
      <c r="I38" s="162"/>
      <c r="J38" s="162"/>
      <c r="K38" s="162"/>
    </row>
    <row r="39" spans="1:11" ht="15.75" x14ac:dyDescent="0.25">
      <c r="A39" s="165"/>
      <c r="B39" s="168"/>
      <c r="C39" s="169"/>
      <c r="D39" s="169"/>
      <c r="E39" s="169"/>
      <c r="F39" s="169"/>
      <c r="G39" s="162"/>
      <c r="H39" s="162"/>
      <c r="I39" s="162"/>
      <c r="J39" s="162"/>
      <c r="K39" s="162"/>
    </row>
    <row r="40" spans="1:11" ht="15.75" x14ac:dyDescent="0.25">
      <c r="A40" s="165"/>
      <c r="B40" s="168"/>
      <c r="C40" s="168"/>
      <c r="D40" s="168"/>
      <c r="E40" s="168"/>
      <c r="F40" s="168"/>
      <c r="G40" s="162"/>
      <c r="H40" s="162"/>
      <c r="I40" s="162"/>
      <c r="J40" s="162"/>
      <c r="K40" s="162"/>
    </row>
    <row r="41" spans="1:11" ht="15.75" x14ac:dyDescent="0.25">
      <c r="A41" s="165"/>
      <c r="B41" s="168"/>
      <c r="C41" s="168"/>
      <c r="D41" s="168"/>
      <c r="E41" s="168"/>
      <c r="F41" s="168"/>
      <c r="G41" s="162"/>
      <c r="H41" s="162"/>
      <c r="I41" s="162"/>
      <c r="J41" s="162"/>
      <c r="K41" s="162"/>
    </row>
    <row r="42" spans="1:11" ht="15.75" x14ac:dyDescent="0.25">
      <c r="A42" s="165"/>
      <c r="B42" s="165"/>
      <c r="C42" s="165"/>
      <c r="D42" s="165"/>
      <c r="E42" s="165"/>
      <c r="F42" s="165"/>
      <c r="G42" s="145"/>
      <c r="H42" s="145"/>
      <c r="I42" s="145"/>
      <c r="J42" s="145"/>
      <c r="K42" s="145"/>
    </row>
    <row r="43" spans="1:11" x14ac:dyDescent="0.25">
      <c r="A43" s="170"/>
      <c r="B43" s="170"/>
      <c r="C43" s="170"/>
      <c r="D43" s="170"/>
      <c r="E43" s="170"/>
      <c r="F43" s="170"/>
    </row>
  </sheetData>
  <mergeCells count="5">
    <mergeCell ref="A1:H1"/>
    <mergeCell ref="A35:B35"/>
    <mergeCell ref="B38:C38"/>
    <mergeCell ref="A36:B36"/>
    <mergeCell ref="A37:B37"/>
  </mergeCells>
  <pageMargins left="0.7" right="0.7" top="0.78740157499999996" bottom="0.78740157499999996" header="0.3" footer="0.3"/>
  <pageSetup paperSize="9" scale="5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opLeftCell="A28" workbookViewId="0">
      <selection activeCell="I33" sqref="I33"/>
    </sheetView>
  </sheetViews>
  <sheetFormatPr defaultRowHeight="15" x14ac:dyDescent="0.25"/>
  <cols>
    <col min="1" max="1" width="5.5" style="329" customWidth="1"/>
    <col min="2" max="2" width="5.125" style="329" customWidth="1"/>
    <col min="3" max="3" width="4" style="329" customWidth="1"/>
    <col min="4" max="4" width="26.125" style="329" customWidth="1"/>
    <col min="5" max="5" width="15.5" style="329" customWidth="1"/>
    <col min="6" max="6" width="17" style="329" customWidth="1"/>
    <col min="7" max="7" width="16.625" style="329" customWidth="1"/>
    <col min="8" max="8" width="11.5" style="329" customWidth="1"/>
    <col min="9" max="9" width="10" style="329" bestFit="1" customWidth="1"/>
    <col min="10" max="10" width="8.75" style="329" customWidth="1"/>
    <col min="11" max="12" width="9" style="329"/>
    <col min="13" max="13" width="9" style="329" customWidth="1"/>
    <col min="14" max="16384" width="9" style="329"/>
  </cols>
  <sheetData>
    <row r="1" spans="1:9" ht="50.1" customHeight="1" x14ac:dyDescent="0.25">
      <c r="A1" s="642" t="s">
        <v>1060</v>
      </c>
      <c r="B1" s="642"/>
      <c r="C1" s="642"/>
      <c r="D1" s="642"/>
      <c r="E1" s="642"/>
      <c r="F1" s="642"/>
      <c r="G1" s="642"/>
      <c r="H1" s="642"/>
    </row>
    <row r="2" spans="1:9" x14ac:dyDescent="0.25">
      <c r="A2" s="643" t="s">
        <v>42</v>
      </c>
      <c r="B2" s="644" t="s">
        <v>43</v>
      </c>
      <c r="C2" s="646" t="s">
        <v>5</v>
      </c>
      <c r="D2" s="647" t="s">
        <v>72</v>
      </c>
      <c r="E2" s="647" t="s">
        <v>905</v>
      </c>
      <c r="F2" s="649">
        <v>2019</v>
      </c>
      <c r="G2" s="649"/>
      <c r="H2" s="647" t="s">
        <v>906</v>
      </c>
    </row>
    <row r="3" spans="1:9" x14ac:dyDescent="0.25">
      <c r="A3" s="643"/>
      <c r="B3" s="645"/>
      <c r="C3" s="646"/>
      <c r="D3" s="648"/>
      <c r="E3" s="648"/>
      <c r="F3" s="317" t="s">
        <v>877</v>
      </c>
      <c r="G3" s="317" t="s">
        <v>878</v>
      </c>
      <c r="H3" s="648"/>
    </row>
    <row r="4" spans="1:9" x14ac:dyDescent="0.25">
      <c r="A4" s="318" t="s">
        <v>879</v>
      </c>
      <c r="B4" s="319" t="s">
        <v>880</v>
      </c>
      <c r="C4" s="320">
        <v>10</v>
      </c>
      <c r="D4" s="321" t="s">
        <v>881</v>
      </c>
      <c r="E4" s="322">
        <v>2111408.2999999998</v>
      </c>
      <c r="F4" s="322">
        <v>439700</v>
      </c>
      <c r="G4" s="322">
        <v>622084.02</v>
      </c>
      <c r="H4" s="322">
        <f>E4+F4-G4</f>
        <v>1929024.2799999998</v>
      </c>
    </row>
    <row r="5" spans="1:9" x14ac:dyDescent="0.25">
      <c r="A5" s="318" t="s">
        <v>879</v>
      </c>
      <c r="B5" s="319" t="s">
        <v>882</v>
      </c>
      <c r="C5" s="320">
        <v>60</v>
      </c>
      <c r="D5" s="323" t="s">
        <v>519</v>
      </c>
      <c r="E5" s="324">
        <v>412042.96</v>
      </c>
      <c r="F5" s="324">
        <v>8000</v>
      </c>
      <c r="G5" s="324">
        <v>274133.87</v>
      </c>
      <c r="H5" s="322">
        <f>E5+F5-G5</f>
        <v>145909.09000000003</v>
      </c>
    </row>
    <row r="6" spans="1:9" x14ac:dyDescent="0.25">
      <c r="A6" s="318" t="s">
        <v>879</v>
      </c>
      <c r="B6" s="319" t="s">
        <v>883</v>
      </c>
      <c r="C6" s="320">
        <v>60</v>
      </c>
      <c r="D6" s="321" t="s">
        <v>884</v>
      </c>
      <c r="E6" s="325">
        <v>-111400</v>
      </c>
      <c r="F6" s="325">
        <v>127000</v>
      </c>
      <c r="G6" s="325">
        <v>10000</v>
      </c>
      <c r="H6" s="322">
        <f t="shared" ref="H6:H17" si="0">E6+F6-G6</f>
        <v>5600</v>
      </c>
    </row>
    <row r="7" spans="1:9" x14ac:dyDescent="0.25">
      <c r="A7" s="318" t="s">
        <v>885</v>
      </c>
      <c r="B7" s="318" t="s">
        <v>886</v>
      </c>
      <c r="C7" s="320">
        <v>60</v>
      </c>
      <c r="D7" s="321" t="s">
        <v>887</v>
      </c>
      <c r="E7" s="324">
        <v>1061350</v>
      </c>
      <c r="F7" s="324">
        <v>3268650</v>
      </c>
      <c r="G7" s="324">
        <v>2396038.4500000002</v>
      </c>
      <c r="H7" s="322">
        <f t="shared" si="0"/>
        <v>1933961.5499999998</v>
      </c>
      <c r="I7" s="334"/>
    </row>
    <row r="8" spans="1:9" ht="15" customHeight="1" x14ac:dyDescent="0.25">
      <c r="A8" s="318" t="s">
        <v>885</v>
      </c>
      <c r="B8" s="318" t="s">
        <v>888</v>
      </c>
      <c r="C8" s="320">
        <v>60</v>
      </c>
      <c r="D8" s="321" t="s">
        <v>889</v>
      </c>
      <c r="E8" s="326">
        <v>8400</v>
      </c>
      <c r="F8" s="324">
        <v>261900</v>
      </c>
      <c r="G8" s="324">
        <v>241800</v>
      </c>
      <c r="H8" s="322">
        <f t="shared" si="0"/>
        <v>28500</v>
      </c>
    </row>
    <row r="9" spans="1:9" ht="15" customHeight="1" x14ac:dyDescent="0.25">
      <c r="A9" s="318" t="s">
        <v>885</v>
      </c>
      <c r="B9" s="319" t="s">
        <v>890</v>
      </c>
      <c r="C9" s="320">
        <v>90</v>
      </c>
      <c r="D9" s="321" t="s">
        <v>891</v>
      </c>
      <c r="E9" s="324">
        <v>56376.56</v>
      </c>
      <c r="F9" s="324">
        <v>14500</v>
      </c>
      <c r="G9" s="324">
        <v>40600</v>
      </c>
      <c r="H9" s="322">
        <f t="shared" si="0"/>
        <v>30276.559999999998</v>
      </c>
    </row>
    <row r="10" spans="1:9" x14ac:dyDescent="0.25">
      <c r="A10" s="318" t="s">
        <v>885</v>
      </c>
      <c r="B10" s="319" t="s">
        <v>892</v>
      </c>
      <c r="C10" s="320">
        <v>60</v>
      </c>
      <c r="D10" s="323" t="s">
        <v>893</v>
      </c>
      <c r="E10" s="324">
        <v>2107401.63</v>
      </c>
      <c r="F10" s="324">
        <v>9384000</v>
      </c>
      <c r="G10" s="324">
        <v>8282362.79</v>
      </c>
      <c r="H10" s="322">
        <f t="shared" si="0"/>
        <v>3209038.8399999989</v>
      </c>
    </row>
    <row r="11" spans="1:9" x14ac:dyDescent="0.25">
      <c r="A11" s="318" t="s">
        <v>885</v>
      </c>
      <c r="B11" s="319" t="s">
        <v>894</v>
      </c>
      <c r="C11" s="320">
        <v>60</v>
      </c>
      <c r="D11" s="321" t="s">
        <v>895</v>
      </c>
      <c r="E11" s="324">
        <v>330202.08</v>
      </c>
      <c r="F11" s="324">
        <v>24000</v>
      </c>
      <c r="G11" s="324">
        <v>113155.34</v>
      </c>
      <c r="H11" s="322">
        <f t="shared" si="0"/>
        <v>241046.74000000002</v>
      </c>
    </row>
    <row r="12" spans="1:9" x14ac:dyDescent="0.25">
      <c r="A12" s="318" t="s">
        <v>885</v>
      </c>
      <c r="B12" s="319" t="s">
        <v>896</v>
      </c>
      <c r="C12" s="320">
        <v>30</v>
      </c>
      <c r="D12" s="323" t="s">
        <v>897</v>
      </c>
      <c r="E12" s="326">
        <v>-217</v>
      </c>
      <c r="F12" s="326">
        <v>144367</v>
      </c>
      <c r="G12" s="326">
        <v>144951</v>
      </c>
      <c r="H12" s="322">
        <f t="shared" si="0"/>
        <v>-801</v>
      </c>
    </row>
    <row r="13" spans="1:9" x14ac:dyDescent="0.25">
      <c r="A13" s="318" t="s">
        <v>885</v>
      </c>
      <c r="B13" s="319" t="s">
        <v>68</v>
      </c>
      <c r="C13" s="320">
        <v>20</v>
      </c>
      <c r="D13" s="321" t="s">
        <v>898</v>
      </c>
      <c r="E13" s="324">
        <v>223070</v>
      </c>
      <c r="F13" s="324">
        <v>2146718</v>
      </c>
      <c r="G13" s="324">
        <v>2102933</v>
      </c>
      <c r="H13" s="322">
        <f t="shared" si="0"/>
        <v>266855</v>
      </c>
    </row>
    <row r="14" spans="1:9" x14ac:dyDescent="0.25">
      <c r="A14" s="318" t="s">
        <v>879</v>
      </c>
      <c r="B14" s="319" t="s">
        <v>899</v>
      </c>
      <c r="C14" s="320">
        <v>60</v>
      </c>
      <c r="D14" s="321" t="s">
        <v>900</v>
      </c>
      <c r="E14" s="324">
        <v>462923.76</v>
      </c>
      <c r="F14" s="324">
        <v>18600</v>
      </c>
      <c r="G14" s="324">
        <v>159178.44</v>
      </c>
      <c r="H14" s="322">
        <f t="shared" si="0"/>
        <v>322345.32</v>
      </c>
    </row>
    <row r="15" spans="1:9" x14ac:dyDescent="0.25">
      <c r="A15" s="318" t="s">
        <v>879</v>
      </c>
      <c r="B15" s="319" t="s">
        <v>239</v>
      </c>
      <c r="C15" s="320">
        <v>20</v>
      </c>
      <c r="D15" s="321" t="s">
        <v>901</v>
      </c>
      <c r="E15" s="324">
        <v>17470</v>
      </c>
      <c r="F15" s="324">
        <v>223490</v>
      </c>
      <c r="G15" s="324">
        <v>47499</v>
      </c>
      <c r="H15" s="322">
        <f t="shared" si="0"/>
        <v>193461</v>
      </c>
    </row>
    <row r="16" spans="1:9" ht="13.5" customHeight="1" x14ac:dyDescent="0.25">
      <c r="A16" s="318" t="s">
        <v>885</v>
      </c>
      <c r="B16" s="319" t="s">
        <v>902</v>
      </c>
      <c r="C16" s="320">
        <v>20</v>
      </c>
      <c r="D16" s="327" t="s">
        <v>903</v>
      </c>
      <c r="E16" s="326">
        <v>94700</v>
      </c>
      <c r="F16" s="324">
        <v>-99000</v>
      </c>
      <c r="G16" s="324">
        <v>10538</v>
      </c>
      <c r="H16" s="322">
        <f t="shared" si="0"/>
        <v>-14838</v>
      </c>
    </row>
    <row r="17" spans="1:10" ht="13.5" customHeight="1" x14ac:dyDescent="0.25">
      <c r="A17" s="318" t="s">
        <v>879</v>
      </c>
      <c r="B17" s="318" t="s">
        <v>908</v>
      </c>
      <c r="C17" s="328">
        <v>20</v>
      </c>
      <c r="D17" s="327" t="s">
        <v>909</v>
      </c>
      <c r="E17" s="326">
        <v>0</v>
      </c>
      <c r="F17" s="324">
        <v>6000</v>
      </c>
      <c r="G17" s="324">
        <v>6000</v>
      </c>
      <c r="H17" s="322">
        <f t="shared" si="0"/>
        <v>0</v>
      </c>
    </row>
    <row r="18" spans="1:10" x14ac:dyDescent="0.25">
      <c r="A18" s="650" t="s">
        <v>904</v>
      </c>
      <c r="B18" s="651"/>
      <c r="C18" s="651"/>
      <c r="D18" s="651"/>
      <c r="E18" s="330">
        <f>SUM(E4:E17)</f>
        <v>6773728.2899999991</v>
      </c>
      <c r="F18" s="330">
        <f>SUM(F4:F17)</f>
        <v>15967925</v>
      </c>
      <c r="G18" s="330">
        <f>SUM(G4:G17)</f>
        <v>14451273.91</v>
      </c>
      <c r="H18" s="330">
        <f>SUM(H4:H17)</f>
        <v>8290379.379999999</v>
      </c>
      <c r="J18" s="331"/>
    </row>
    <row r="19" spans="1:10" x14ac:dyDescent="0.25">
      <c r="A19" s="332"/>
      <c r="B19" s="332"/>
      <c r="C19" s="332"/>
      <c r="D19" s="332"/>
      <c r="E19" s="333"/>
      <c r="F19" s="333"/>
      <c r="G19" s="333"/>
      <c r="H19" s="333"/>
    </row>
    <row r="20" spans="1:10" x14ac:dyDescent="0.25">
      <c r="B20" s="652" t="s">
        <v>907</v>
      </c>
      <c r="C20" s="652"/>
      <c r="D20" s="652"/>
      <c r="E20" s="652"/>
      <c r="F20" s="652"/>
      <c r="G20" s="652"/>
      <c r="H20" s="652"/>
    </row>
    <row r="39" spans="2:8" x14ac:dyDescent="0.25">
      <c r="B39" s="641"/>
      <c r="C39" s="641"/>
      <c r="D39" s="641"/>
      <c r="E39" s="641"/>
      <c r="F39" s="641"/>
      <c r="G39" s="641"/>
      <c r="H39" s="641"/>
    </row>
    <row r="40" spans="2:8" x14ac:dyDescent="0.25">
      <c r="B40" s="653"/>
      <c r="C40" s="653"/>
      <c r="D40" s="653"/>
      <c r="E40" s="653"/>
      <c r="F40" s="653"/>
      <c r="G40" s="653"/>
      <c r="H40" s="653"/>
    </row>
    <row r="41" spans="2:8" x14ac:dyDescent="0.25">
      <c r="B41" s="641"/>
      <c r="C41" s="641"/>
      <c r="D41" s="641"/>
      <c r="E41" s="641"/>
      <c r="F41" s="641"/>
      <c r="G41" s="641"/>
      <c r="H41" s="641"/>
    </row>
    <row r="66" spans="2:8" x14ac:dyDescent="0.25">
      <c r="B66" s="641"/>
      <c r="C66" s="641"/>
      <c r="D66" s="641"/>
      <c r="E66" s="641"/>
      <c r="F66" s="641"/>
      <c r="G66" s="641"/>
      <c r="H66" s="641"/>
    </row>
  </sheetData>
  <mergeCells count="14">
    <mergeCell ref="B66:H66"/>
    <mergeCell ref="A1:H1"/>
    <mergeCell ref="A2:A3"/>
    <mergeCell ref="B2:B3"/>
    <mergeCell ref="C2:C3"/>
    <mergeCell ref="D2:D3"/>
    <mergeCell ref="E2:E3"/>
    <mergeCell ref="F2:G2"/>
    <mergeCell ref="H2:H3"/>
    <mergeCell ref="A18:D18"/>
    <mergeCell ref="B20:H20"/>
    <mergeCell ref="B39:H39"/>
    <mergeCell ref="B40:H40"/>
    <mergeCell ref="B41:H41"/>
  </mergeCells>
  <pageMargins left="0.7" right="0.7" top="0.78740157499999996" bottom="0.78740157499999996" header="0.3" footer="0.3"/>
  <pageSetup paperSize="9" scale="73" fitToWidth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3"/>
  <sheetViews>
    <sheetView workbookViewId="0">
      <selection activeCell="D11" sqref="D11"/>
    </sheetView>
  </sheetViews>
  <sheetFormatPr defaultRowHeight="15" x14ac:dyDescent="0.25"/>
  <cols>
    <col min="1" max="1" width="35" style="335" bestFit="1" customWidth="1"/>
    <col min="2" max="2" width="37.75" style="335" customWidth="1"/>
    <col min="3" max="3" width="15.875" style="335" customWidth="1"/>
    <col min="4" max="4" width="16.375" style="335" customWidth="1"/>
    <col min="5" max="16384" width="9" style="335"/>
  </cols>
  <sheetData>
    <row r="1" spans="1:7" ht="50.1" customHeight="1" x14ac:dyDescent="0.25">
      <c r="A1" s="654" t="s">
        <v>1061</v>
      </c>
      <c r="B1" s="654"/>
      <c r="C1" s="654"/>
      <c r="D1" s="654"/>
      <c r="E1" s="483"/>
      <c r="F1" s="483"/>
      <c r="G1" s="483"/>
    </row>
    <row r="2" spans="1:7" ht="18" customHeight="1" x14ac:dyDescent="0.25">
      <c r="A2" s="484" t="s">
        <v>910</v>
      </c>
      <c r="B2" s="484" t="s">
        <v>911</v>
      </c>
      <c r="C2" s="484" t="s">
        <v>912</v>
      </c>
      <c r="D2" s="484" t="s">
        <v>913</v>
      </c>
    </row>
    <row r="3" spans="1:7" ht="15" customHeight="1" x14ac:dyDescent="0.25">
      <c r="A3" s="336" t="s">
        <v>914</v>
      </c>
      <c r="B3" s="337">
        <f>[5]Plnění!E155</f>
        <v>8568829.4000000004</v>
      </c>
      <c r="C3" s="338">
        <f>[5]Plnění!E14</f>
        <v>2700120.25</v>
      </c>
      <c r="D3" s="338">
        <f t="shared" ref="D3:D15" si="0">B3-C3</f>
        <v>5868709.1500000004</v>
      </c>
    </row>
    <row r="4" spans="1:7" ht="15" customHeight="1" x14ac:dyDescent="0.25">
      <c r="A4" s="336" t="s">
        <v>915</v>
      </c>
      <c r="B4" s="337">
        <f>[5]Plnění!E156</f>
        <v>2763596.22</v>
      </c>
      <c r="C4" s="338">
        <f>[5]Plnění!E23</f>
        <v>1029188.84</v>
      </c>
      <c r="D4" s="338">
        <f t="shared" si="0"/>
        <v>1734407.3800000004</v>
      </c>
    </row>
    <row r="5" spans="1:7" ht="15" customHeight="1" x14ac:dyDescent="0.25">
      <c r="A5" s="336" t="s">
        <v>916</v>
      </c>
      <c r="B5" s="337">
        <f>[5]Plnění!E157</f>
        <v>663475.59</v>
      </c>
      <c r="C5" s="338">
        <f>[5]Plnění!E40</f>
        <v>824982.92</v>
      </c>
      <c r="D5" s="338">
        <f t="shared" si="0"/>
        <v>-161507.33000000007</v>
      </c>
    </row>
    <row r="6" spans="1:7" ht="15" customHeight="1" x14ac:dyDescent="0.25">
      <c r="A6" s="336" t="s">
        <v>917</v>
      </c>
      <c r="B6" s="337">
        <v>0</v>
      </c>
      <c r="C6" s="338">
        <f>[5]Plnění!E62</f>
        <v>1991684.97</v>
      </c>
      <c r="D6" s="338">
        <f t="shared" si="0"/>
        <v>-1991684.97</v>
      </c>
    </row>
    <row r="7" spans="1:7" ht="15" customHeight="1" x14ac:dyDescent="0.25">
      <c r="A7" s="336" t="s">
        <v>918</v>
      </c>
      <c r="B7" s="337">
        <v>0</v>
      </c>
      <c r="C7" s="338">
        <f>[5]Plnění!E72</f>
        <v>372089.16</v>
      </c>
      <c r="D7" s="338">
        <f t="shared" si="0"/>
        <v>-372089.16</v>
      </c>
    </row>
    <row r="8" spans="1:7" ht="15" customHeight="1" x14ac:dyDescent="0.25">
      <c r="A8" s="336" t="s">
        <v>919</v>
      </c>
      <c r="B8" s="337">
        <v>0</v>
      </c>
      <c r="C8" s="338">
        <f>[5]Plnění!E81</f>
        <v>1341128.6000000001</v>
      </c>
      <c r="D8" s="338">
        <f t="shared" si="0"/>
        <v>-1341128.6000000001</v>
      </c>
    </row>
    <row r="9" spans="1:7" ht="15" customHeight="1" x14ac:dyDescent="0.25">
      <c r="A9" s="336" t="s">
        <v>920</v>
      </c>
      <c r="B9" s="337">
        <f>[5]Plnění!E165</f>
        <v>5274715</v>
      </c>
      <c r="C9" s="338">
        <f>[5]Plnění!E99</f>
        <v>5276062.870000001</v>
      </c>
      <c r="D9" s="338">
        <f t="shared" si="0"/>
        <v>-1347.8700000010431</v>
      </c>
    </row>
    <row r="10" spans="1:7" ht="15" customHeight="1" x14ac:dyDescent="0.25">
      <c r="A10" s="336" t="s">
        <v>921</v>
      </c>
      <c r="B10" s="337">
        <f>[5]Plnění!E166</f>
        <v>319220.36</v>
      </c>
      <c r="C10" s="338">
        <f>[5]Plnění!E113</f>
        <v>289933.24</v>
      </c>
      <c r="D10" s="338">
        <f t="shared" si="0"/>
        <v>29287.119999999995</v>
      </c>
    </row>
    <row r="11" spans="1:7" ht="15" customHeight="1" x14ac:dyDescent="0.25">
      <c r="A11" s="336" t="s">
        <v>922</v>
      </c>
      <c r="B11" s="337">
        <f>[5]Plnění!E167</f>
        <v>667499.71</v>
      </c>
      <c r="C11" s="338">
        <f>[5]Plnění!E126</f>
        <v>448981.28</v>
      </c>
      <c r="D11" s="338">
        <f t="shared" si="0"/>
        <v>218518.42999999993</v>
      </c>
    </row>
    <row r="12" spans="1:7" ht="15" customHeight="1" x14ac:dyDescent="0.25">
      <c r="A12" s="336" t="s">
        <v>923</v>
      </c>
      <c r="B12" s="337">
        <f>[5]Plnění!E168</f>
        <v>634485.4</v>
      </c>
      <c r="C12" s="338">
        <f>[5]Plnění!E139</f>
        <v>521239.77999999997</v>
      </c>
      <c r="D12" s="338">
        <f t="shared" si="0"/>
        <v>113245.62000000005</v>
      </c>
    </row>
    <row r="13" spans="1:7" ht="15" customHeight="1" x14ac:dyDescent="0.25">
      <c r="A13" s="336" t="s">
        <v>924</v>
      </c>
      <c r="B13" s="337">
        <f>[5]Plnění!E159</f>
        <v>1457893</v>
      </c>
      <c r="C13" s="338">
        <f>[5]Plnění!E150</f>
        <v>1265919.1800000002</v>
      </c>
      <c r="D13" s="338">
        <f t="shared" si="0"/>
        <v>191973.81999999983</v>
      </c>
    </row>
    <row r="14" spans="1:7" ht="15" customHeight="1" x14ac:dyDescent="0.25">
      <c r="A14" s="336" t="s">
        <v>316</v>
      </c>
      <c r="B14" s="337">
        <f>[5]Plnění!E158</f>
        <v>1316563.3999999999</v>
      </c>
      <c r="C14" s="338">
        <v>0</v>
      </c>
      <c r="D14" s="338">
        <f t="shared" si="0"/>
        <v>1316563.3999999999</v>
      </c>
    </row>
    <row r="15" spans="1:7" ht="15" customHeight="1" x14ac:dyDescent="0.25">
      <c r="A15" s="339" t="s">
        <v>925</v>
      </c>
      <c r="B15" s="340">
        <f>[5]Plnění!E160+[5]Plnění!E161+[5]Plnění!E162+[5]Plnění!E176</f>
        <v>223370.53</v>
      </c>
      <c r="C15" s="341">
        <v>0</v>
      </c>
      <c r="D15" s="341">
        <f t="shared" si="0"/>
        <v>223370.53</v>
      </c>
    </row>
    <row r="16" spans="1:7" ht="18" customHeight="1" x14ac:dyDescent="0.25">
      <c r="A16" s="421" t="s">
        <v>41</v>
      </c>
      <c r="B16" s="422">
        <f>SUM(B3:B15)</f>
        <v>21889648.609999999</v>
      </c>
      <c r="C16" s="423">
        <f>SUM(C3:C15)</f>
        <v>16061331.09</v>
      </c>
      <c r="D16" s="424">
        <f>B16-C16</f>
        <v>5828317.5199999996</v>
      </c>
    </row>
    <row r="19" spans="1:4" ht="15" customHeight="1" x14ac:dyDescent="0.25">
      <c r="A19" s="681" t="s">
        <v>1057</v>
      </c>
      <c r="B19" s="682"/>
      <c r="C19" s="682"/>
      <c r="D19" s="683"/>
    </row>
    <row r="20" spans="1:4" x14ac:dyDescent="0.25">
      <c r="A20" s="684" t="s">
        <v>910</v>
      </c>
      <c r="B20" s="685"/>
      <c r="C20" s="686" t="s">
        <v>926</v>
      </c>
      <c r="D20" s="687"/>
    </row>
    <row r="21" spans="1:4" ht="15" customHeight="1" x14ac:dyDescent="0.25">
      <c r="A21" s="688" t="s">
        <v>506</v>
      </c>
      <c r="B21" s="689"/>
      <c r="C21" s="690">
        <v>3911965.07</v>
      </c>
      <c r="D21" s="691"/>
    </row>
    <row r="22" spans="1:4" ht="15" customHeight="1" x14ac:dyDescent="0.25">
      <c r="A22" s="677" t="s">
        <v>927</v>
      </c>
      <c r="B22" s="678"/>
      <c r="C22" s="679">
        <f>-2473-31959-119460-141798-16365-45704-232156-2455-4549-25050-26150-34823-80642-98387-26040-7392-55492-197055-3906-14758-12096+22600-43791</f>
        <v>-1199901</v>
      </c>
      <c r="D22" s="680"/>
    </row>
    <row r="23" spans="1:4" ht="15" customHeight="1" x14ac:dyDescent="0.25">
      <c r="A23" s="671" t="s">
        <v>928</v>
      </c>
      <c r="B23" s="658"/>
      <c r="C23" s="655">
        <v>-1039680</v>
      </c>
      <c r="D23" s="672"/>
    </row>
    <row r="24" spans="1:4" ht="15" customHeight="1" x14ac:dyDescent="0.25">
      <c r="A24" s="671" t="s">
        <v>929</v>
      </c>
      <c r="B24" s="658"/>
      <c r="C24" s="655">
        <v>176204.63</v>
      </c>
      <c r="D24" s="672"/>
    </row>
    <row r="25" spans="1:4" ht="15" customHeight="1" x14ac:dyDescent="0.25">
      <c r="A25" s="671" t="s">
        <v>930</v>
      </c>
      <c r="B25" s="658"/>
      <c r="C25" s="655">
        <v>3740422.46</v>
      </c>
      <c r="D25" s="672"/>
    </row>
    <row r="26" spans="1:4" ht="15" customHeight="1" x14ac:dyDescent="0.25">
      <c r="A26" s="671" t="s">
        <v>931</v>
      </c>
      <c r="B26" s="658"/>
      <c r="C26" s="655">
        <v>4620727.1399999997</v>
      </c>
      <c r="D26" s="672"/>
    </row>
    <row r="27" spans="1:4" ht="15" customHeight="1" x14ac:dyDescent="0.25">
      <c r="A27" s="671" t="s">
        <v>932</v>
      </c>
      <c r="B27" s="658"/>
      <c r="C27" s="655">
        <v>-1250000</v>
      </c>
      <c r="D27" s="672"/>
    </row>
    <row r="28" spans="1:4" ht="15" customHeight="1" x14ac:dyDescent="0.25">
      <c r="A28" s="673" t="s">
        <v>933</v>
      </c>
      <c r="B28" s="674"/>
      <c r="C28" s="655">
        <f>-162000-339000</f>
        <v>-501000</v>
      </c>
      <c r="D28" s="672"/>
    </row>
    <row r="29" spans="1:4" ht="15" customHeight="1" x14ac:dyDescent="0.25">
      <c r="A29" s="667" t="s">
        <v>934</v>
      </c>
      <c r="B29" s="668"/>
      <c r="C29" s="669">
        <v>174759.13</v>
      </c>
      <c r="D29" s="670"/>
    </row>
    <row r="30" spans="1:4" ht="15" customHeight="1" x14ac:dyDescent="0.25">
      <c r="A30" s="667" t="s">
        <v>935</v>
      </c>
      <c r="B30" s="668"/>
      <c r="C30" s="675">
        <v>-400000</v>
      </c>
      <c r="D30" s="676"/>
    </row>
    <row r="31" spans="1:4" ht="15" customHeight="1" x14ac:dyDescent="0.25">
      <c r="A31" s="667" t="s">
        <v>936</v>
      </c>
      <c r="B31" s="668"/>
      <c r="C31" s="669">
        <v>-499000</v>
      </c>
      <c r="D31" s="670"/>
    </row>
    <row r="32" spans="1:4" ht="15" customHeight="1" x14ac:dyDescent="0.25">
      <c r="A32" s="667" t="s">
        <v>937</v>
      </c>
      <c r="B32" s="668"/>
      <c r="C32" s="669">
        <v>-8000</v>
      </c>
      <c r="D32" s="670"/>
    </row>
    <row r="33" spans="1:16384" ht="15" customHeight="1" x14ac:dyDescent="0.25">
      <c r="A33" s="667" t="s">
        <v>937</v>
      </c>
      <c r="B33" s="668"/>
      <c r="C33" s="669">
        <v>-1566204</v>
      </c>
      <c r="D33" s="670"/>
    </row>
    <row r="34" spans="1:16384" ht="15" customHeight="1" x14ac:dyDescent="0.25">
      <c r="A34" s="667" t="s">
        <v>938</v>
      </c>
      <c r="B34" s="668"/>
      <c r="C34" s="669">
        <v>425000</v>
      </c>
      <c r="D34" s="670"/>
    </row>
    <row r="35" spans="1:16384" ht="15" customHeight="1" x14ac:dyDescent="0.25">
      <c r="A35" s="667" t="s">
        <v>939</v>
      </c>
      <c r="B35" s="668"/>
      <c r="C35" s="669">
        <v>175481.88</v>
      </c>
      <c r="D35" s="670"/>
    </row>
    <row r="36" spans="1:16384" ht="15" customHeight="1" x14ac:dyDescent="0.25">
      <c r="A36" s="667" t="s">
        <v>940</v>
      </c>
      <c r="B36" s="668"/>
      <c r="C36" s="669">
        <v>175481.88</v>
      </c>
      <c r="D36" s="670"/>
    </row>
    <row r="37" spans="1:16384" ht="15" customHeight="1" x14ac:dyDescent="0.25">
      <c r="A37" s="667" t="s">
        <v>941</v>
      </c>
      <c r="B37" s="668"/>
      <c r="C37" s="669">
        <v>-350944.98</v>
      </c>
      <c r="D37" s="670"/>
    </row>
    <row r="38" spans="1:16384" ht="15" customHeight="1" x14ac:dyDescent="0.25">
      <c r="A38" s="671" t="s">
        <v>812</v>
      </c>
      <c r="B38" s="658"/>
      <c r="C38" s="655">
        <f>31.94+30+28.78+23.36+41.67+41.67+41.67+41.67+41.67+41.67+41.67+41.67</f>
        <v>447.44000000000011</v>
      </c>
      <c r="D38" s="672"/>
      <c r="E38" s="342"/>
      <c r="F38" s="342"/>
      <c r="G38" s="343"/>
      <c r="H38" s="343"/>
      <c r="I38" s="342"/>
      <c r="J38" s="342"/>
      <c r="K38" s="343"/>
      <c r="L38" s="343"/>
      <c r="M38" s="342"/>
      <c r="N38" s="342"/>
      <c r="O38" s="343"/>
      <c r="P38" s="343"/>
      <c r="Q38" s="342"/>
      <c r="R38" s="342"/>
      <c r="S38" s="343"/>
      <c r="T38" s="343"/>
      <c r="U38" s="342"/>
      <c r="V38" s="342"/>
      <c r="W38" s="343"/>
      <c r="X38" s="343"/>
      <c r="Y38" s="342"/>
      <c r="Z38" s="342"/>
      <c r="AA38" s="343"/>
      <c r="AB38" s="343"/>
      <c r="AC38" s="342"/>
      <c r="AD38" s="342"/>
      <c r="AE38" s="343"/>
      <c r="AF38" s="343"/>
      <c r="AG38" s="342"/>
      <c r="AH38" s="342"/>
      <c r="AI38" s="343"/>
      <c r="AJ38" s="343"/>
      <c r="AK38" s="342"/>
      <c r="AL38" s="342"/>
      <c r="AM38" s="343"/>
      <c r="AN38" s="343"/>
      <c r="AO38" s="342"/>
      <c r="AP38" s="342"/>
      <c r="AQ38" s="343"/>
      <c r="AR38" s="343"/>
      <c r="AS38" s="342"/>
      <c r="AT38" s="342"/>
      <c r="AU38" s="343"/>
      <c r="AV38" s="343"/>
      <c r="AW38" s="342"/>
      <c r="AX38" s="342"/>
      <c r="AY38" s="343"/>
      <c r="AZ38" s="343"/>
      <c r="BA38" s="342"/>
      <c r="BB38" s="342"/>
      <c r="BC38" s="343"/>
      <c r="BD38" s="343"/>
      <c r="BE38" s="342"/>
      <c r="BF38" s="342"/>
      <c r="BG38" s="343"/>
      <c r="BH38" s="343"/>
      <c r="BI38" s="342"/>
      <c r="BJ38" s="342"/>
      <c r="BK38" s="343"/>
      <c r="BL38" s="343"/>
      <c r="BM38" s="342"/>
      <c r="BN38" s="342"/>
      <c r="BO38" s="343"/>
      <c r="BP38" s="343"/>
      <c r="BQ38" s="342"/>
      <c r="BR38" s="342"/>
      <c r="BS38" s="343"/>
      <c r="BT38" s="343"/>
      <c r="BU38" s="342"/>
      <c r="BV38" s="342"/>
      <c r="BW38" s="343"/>
      <c r="BX38" s="343"/>
      <c r="BY38" s="342"/>
      <c r="BZ38" s="342"/>
      <c r="CA38" s="343"/>
      <c r="CB38" s="343"/>
      <c r="CC38" s="342"/>
      <c r="CD38" s="342"/>
      <c r="CE38" s="343"/>
      <c r="CF38" s="343"/>
      <c r="CG38" s="342"/>
      <c r="CH38" s="342"/>
      <c r="CI38" s="343"/>
      <c r="CJ38" s="343"/>
      <c r="CK38" s="342"/>
      <c r="CL38" s="342"/>
      <c r="CM38" s="343"/>
      <c r="CN38" s="343"/>
      <c r="CO38" s="342"/>
      <c r="CP38" s="342"/>
      <c r="CQ38" s="343"/>
      <c r="CR38" s="343"/>
      <c r="CS38" s="342"/>
      <c r="CT38" s="342"/>
      <c r="CU38" s="343"/>
      <c r="CV38" s="343"/>
      <c r="CW38" s="342"/>
      <c r="CX38" s="342"/>
      <c r="CY38" s="343"/>
      <c r="CZ38" s="343"/>
      <c r="DA38" s="342"/>
      <c r="DB38" s="342"/>
      <c r="DC38" s="343"/>
      <c r="DD38" s="343"/>
      <c r="DE38" s="342"/>
      <c r="DF38" s="342"/>
      <c r="DG38" s="343"/>
      <c r="DH38" s="343"/>
      <c r="DI38" s="342"/>
      <c r="DJ38" s="342"/>
      <c r="DK38" s="343"/>
      <c r="DL38" s="343"/>
      <c r="DM38" s="342"/>
      <c r="DN38" s="342"/>
      <c r="DO38" s="343"/>
      <c r="DP38" s="343"/>
      <c r="DQ38" s="342"/>
      <c r="DR38" s="342"/>
      <c r="DS38" s="343"/>
      <c r="DT38" s="343"/>
      <c r="DU38" s="342"/>
      <c r="DV38" s="342"/>
      <c r="DW38" s="343"/>
      <c r="DX38" s="343"/>
      <c r="DY38" s="342"/>
      <c r="DZ38" s="342"/>
      <c r="EA38" s="343"/>
      <c r="EB38" s="343"/>
      <c r="EC38" s="342"/>
      <c r="ED38" s="342"/>
      <c r="EE38" s="343"/>
      <c r="EF38" s="343"/>
      <c r="EG38" s="342"/>
      <c r="EH38" s="342"/>
      <c r="EI38" s="343"/>
      <c r="EJ38" s="343"/>
      <c r="EK38" s="342"/>
      <c r="EL38" s="342"/>
      <c r="EM38" s="343"/>
      <c r="EN38" s="343"/>
      <c r="EO38" s="342"/>
      <c r="EP38" s="342"/>
      <c r="EQ38" s="343"/>
      <c r="ER38" s="343"/>
      <c r="ES38" s="342"/>
      <c r="ET38" s="342"/>
      <c r="EU38" s="343"/>
      <c r="EV38" s="343"/>
      <c r="EW38" s="342"/>
      <c r="EX38" s="342"/>
      <c r="EY38" s="343"/>
      <c r="EZ38" s="343"/>
      <c r="FA38" s="342"/>
      <c r="FB38" s="342"/>
      <c r="FC38" s="343"/>
      <c r="FD38" s="343"/>
      <c r="FE38" s="342"/>
      <c r="FF38" s="342"/>
      <c r="FG38" s="343"/>
      <c r="FH38" s="343"/>
      <c r="FI38" s="342"/>
      <c r="FJ38" s="342"/>
      <c r="FK38" s="343"/>
      <c r="FL38" s="343"/>
      <c r="FM38" s="342"/>
      <c r="FN38" s="342"/>
      <c r="FO38" s="343"/>
      <c r="FP38" s="343"/>
      <c r="FQ38" s="342"/>
      <c r="FR38" s="342"/>
      <c r="FS38" s="343"/>
      <c r="FT38" s="343"/>
      <c r="FU38" s="342"/>
      <c r="FV38" s="342"/>
      <c r="FW38" s="343"/>
      <c r="FX38" s="343"/>
      <c r="FY38" s="342"/>
      <c r="FZ38" s="342"/>
      <c r="GA38" s="343"/>
      <c r="GB38" s="343"/>
      <c r="GC38" s="342"/>
      <c r="GD38" s="342"/>
      <c r="GE38" s="343"/>
      <c r="GF38" s="343"/>
      <c r="GG38" s="342"/>
      <c r="GH38" s="342"/>
      <c r="GI38" s="343"/>
      <c r="GJ38" s="343"/>
      <c r="GK38" s="342"/>
      <c r="GL38" s="342"/>
      <c r="GM38" s="343"/>
      <c r="GN38" s="343"/>
      <c r="GO38" s="342"/>
      <c r="GP38" s="342"/>
      <c r="GQ38" s="343"/>
      <c r="GR38" s="343"/>
      <c r="GS38" s="342"/>
      <c r="GT38" s="342"/>
      <c r="GU38" s="343"/>
      <c r="GV38" s="343"/>
      <c r="GW38" s="342"/>
      <c r="GX38" s="342"/>
      <c r="GY38" s="343"/>
      <c r="GZ38" s="343"/>
      <c r="HA38" s="342"/>
      <c r="HB38" s="342"/>
      <c r="HC38" s="343"/>
      <c r="HD38" s="343"/>
      <c r="HE38" s="342"/>
      <c r="HF38" s="342"/>
      <c r="HG38" s="343"/>
      <c r="HH38" s="343"/>
      <c r="HI38" s="342"/>
      <c r="HJ38" s="342"/>
      <c r="HK38" s="343"/>
      <c r="HL38" s="343"/>
      <c r="HM38" s="342"/>
      <c r="HN38" s="342"/>
      <c r="HO38" s="343"/>
      <c r="HP38" s="343"/>
      <c r="HQ38" s="342"/>
      <c r="HR38" s="342"/>
      <c r="HS38" s="343"/>
      <c r="HT38" s="343"/>
      <c r="HU38" s="342"/>
      <c r="HV38" s="342"/>
      <c r="HW38" s="343"/>
      <c r="HX38" s="343"/>
      <c r="HY38" s="342"/>
      <c r="HZ38" s="342"/>
      <c r="IA38" s="343"/>
      <c r="IB38" s="343"/>
      <c r="IC38" s="342"/>
      <c r="ID38" s="342"/>
      <c r="IE38" s="343"/>
      <c r="IF38" s="343"/>
      <c r="IG38" s="342"/>
      <c r="IH38" s="342"/>
      <c r="II38" s="343"/>
      <c r="IJ38" s="343"/>
      <c r="IK38" s="342"/>
      <c r="IL38" s="342"/>
      <c r="IM38" s="343"/>
      <c r="IN38" s="343"/>
      <c r="IO38" s="342"/>
      <c r="IP38" s="342"/>
      <c r="IQ38" s="343"/>
      <c r="IR38" s="343"/>
      <c r="IS38" s="342"/>
      <c r="IT38" s="342"/>
      <c r="IU38" s="343"/>
      <c r="IV38" s="343"/>
      <c r="IW38" s="342"/>
      <c r="IX38" s="342"/>
      <c r="IY38" s="343"/>
      <c r="IZ38" s="343"/>
      <c r="JA38" s="342"/>
      <c r="JB38" s="342"/>
      <c r="JC38" s="343"/>
      <c r="JD38" s="343"/>
      <c r="JE38" s="342"/>
      <c r="JF38" s="342"/>
      <c r="JG38" s="343"/>
      <c r="JH38" s="343"/>
      <c r="JI38" s="342"/>
      <c r="JJ38" s="342"/>
      <c r="JK38" s="343"/>
      <c r="JL38" s="343"/>
      <c r="JM38" s="342"/>
      <c r="JN38" s="342"/>
      <c r="JO38" s="343"/>
      <c r="JP38" s="343"/>
      <c r="JQ38" s="342"/>
      <c r="JR38" s="342"/>
      <c r="JS38" s="343"/>
      <c r="JT38" s="343"/>
      <c r="JU38" s="342"/>
      <c r="JV38" s="342"/>
      <c r="JW38" s="343"/>
      <c r="JX38" s="343"/>
      <c r="JY38" s="342"/>
      <c r="JZ38" s="342"/>
      <c r="KA38" s="343"/>
      <c r="KB38" s="343"/>
      <c r="KC38" s="342"/>
      <c r="KD38" s="342"/>
      <c r="KE38" s="343"/>
      <c r="KF38" s="343"/>
      <c r="KG38" s="342"/>
      <c r="KH38" s="342"/>
      <c r="KI38" s="343"/>
      <c r="KJ38" s="343"/>
      <c r="KK38" s="342"/>
      <c r="KL38" s="342"/>
      <c r="KM38" s="343"/>
      <c r="KN38" s="343"/>
      <c r="KO38" s="342"/>
      <c r="KP38" s="342"/>
      <c r="KQ38" s="343"/>
      <c r="KR38" s="343"/>
      <c r="KS38" s="342"/>
      <c r="KT38" s="342"/>
      <c r="KU38" s="343"/>
      <c r="KV38" s="343"/>
      <c r="KW38" s="342"/>
      <c r="KX38" s="342"/>
      <c r="KY38" s="343"/>
      <c r="KZ38" s="343"/>
      <c r="LA38" s="342"/>
      <c r="LB38" s="342"/>
      <c r="LC38" s="343"/>
      <c r="LD38" s="343"/>
      <c r="LE38" s="342"/>
      <c r="LF38" s="342"/>
      <c r="LG38" s="343"/>
      <c r="LH38" s="343"/>
      <c r="LI38" s="342"/>
      <c r="LJ38" s="342"/>
      <c r="LK38" s="343"/>
      <c r="LL38" s="343"/>
      <c r="LM38" s="342"/>
      <c r="LN38" s="342"/>
      <c r="LO38" s="343"/>
      <c r="LP38" s="343"/>
      <c r="LQ38" s="342"/>
      <c r="LR38" s="342"/>
      <c r="LS38" s="343"/>
      <c r="LT38" s="343"/>
      <c r="LU38" s="342"/>
      <c r="LV38" s="342"/>
      <c r="LW38" s="343"/>
      <c r="LX38" s="343"/>
      <c r="LY38" s="342"/>
      <c r="LZ38" s="342"/>
      <c r="MA38" s="343"/>
      <c r="MB38" s="343"/>
      <c r="MC38" s="342"/>
      <c r="MD38" s="342"/>
      <c r="ME38" s="343"/>
      <c r="MF38" s="343"/>
      <c r="MG38" s="342"/>
      <c r="MH38" s="342"/>
      <c r="MI38" s="343"/>
      <c r="MJ38" s="343"/>
      <c r="MK38" s="342"/>
      <c r="ML38" s="342"/>
      <c r="MM38" s="343"/>
      <c r="MN38" s="343"/>
      <c r="MO38" s="342"/>
      <c r="MP38" s="342"/>
      <c r="MQ38" s="343"/>
      <c r="MR38" s="343"/>
      <c r="MS38" s="342"/>
      <c r="MT38" s="342"/>
      <c r="MU38" s="343"/>
      <c r="MV38" s="343"/>
      <c r="MW38" s="342"/>
      <c r="MX38" s="342"/>
      <c r="MY38" s="343"/>
      <c r="MZ38" s="343"/>
      <c r="NA38" s="342"/>
      <c r="NB38" s="342"/>
      <c r="NC38" s="343"/>
      <c r="ND38" s="343"/>
      <c r="NE38" s="342"/>
      <c r="NF38" s="342"/>
      <c r="NG38" s="343"/>
      <c r="NH38" s="343"/>
      <c r="NI38" s="342"/>
      <c r="NJ38" s="342"/>
      <c r="NK38" s="343"/>
      <c r="NL38" s="343"/>
      <c r="NM38" s="342"/>
      <c r="NN38" s="342"/>
      <c r="NO38" s="343"/>
      <c r="NP38" s="343"/>
      <c r="NQ38" s="342"/>
      <c r="NR38" s="342"/>
      <c r="NS38" s="343"/>
      <c r="NT38" s="343"/>
      <c r="NU38" s="342"/>
      <c r="NV38" s="342"/>
      <c r="NW38" s="343"/>
      <c r="NX38" s="343"/>
      <c r="NY38" s="342"/>
      <c r="NZ38" s="342"/>
      <c r="OA38" s="343"/>
      <c r="OB38" s="343"/>
      <c r="OC38" s="342"/>
      <c r="OD38" s="342"/>
      <c r="OE38" s="343"/>
      <c r="OF38" s="343"/>
      <c r="OG38" s="342"/>
      <c r="OH38" s="342"/>
      <c r="OI38" s="343"/>
      <c r="OJ38" s="343"/>
      <c r="OK38" s="342"/>
      <c r="OL38" s="342"/>
      <c r="OM38" s="343"/>
      <c r="ON38" s="343"/>
      <c r="OO38" s="342"/>
      <c r="OP38" s="342"/>
      <c r="OQ38" s="343"/>
      <c r="OR38" s="343"/>
      <c r="OS38" s="342"/>
      <c r="OT38" s="342"/>
      <c r="OU38" s="343"/>
      <c r="OV38" s="343"/>
      <c r="OW38" s="342"/>
      <c r="OX38" s="342"/>
      <c r="OY38" s="343"/>
      <c r="OZ38" s="343"/>
      <c r="PA38" s="342"/>
      <c r="PB38" s="342"/>
      <c r="PC38" s="343"/>
      <c r="PD38" s="343"/>
      <c r="PE38" s="342"/>
      <c r="PF38" s="342"/>
      <c r="PG38" s="343"/>
      <c r="PH38" s="343"/>
      <c r="PI38" s="344" t="s">
        <v>942</v>
      </c>
      <c r="PJ38" s="345"/>
      <c r="PK38" s="346">
        <f>-27.6-12.8-12.8-68.2-31-21.2</f>
        <v>-173.6</v>
      </c>
      <c r="PL38" s="347"/>
      <c r="PM38" s="348" t="s">
        <v>942</v>
      </c>
      <c r="PN38" s="345"/>
      <c r="PO38" s="346">
        <f>-27.6-12.8-12.8-68.2-31-21.2</f>
        <v>-173.6</v>
      </c>
      <c r="PP38" s="347"/>
      <c r="PQ38" s="348" t="s">
        <v>942</v>
      </c>
      <c r="PR38" s="345"/>
      <c r="PS38" s="346">
        <f>-27.6-12.8-12.8-68.2-31-21.2</f>
        <v>-173.6</v>
      </c>
      <c r="PT38" s="347"/>
      <c r="PU38" s="348" t="s">
        <v>942</v>
      </c>
      <c r="PV38" s="345"/>
      <c r="PW38" s="346">
        <f>-27.6-12.8-12.8-68.2-31-21.2</f>
        <v>-173.6</v>
      </c>
      <c r="PX38" s="347"/>
      <c r="PY38" s="348" t="s">
        <v>942</v>
      </c>
      <c r="PZ38" s="345"/>
      <c r="QA38" s="346">
        <f>-27.6-12.8-12.8-68.2-31-21.2</f>
        <v>-173.6</v>
      </c>
      <c r="QB38" s="347"/>
      <c r="QC38" s="348" t="s">
        <v>942</v>
      </c>
      <c r="QD38" s="345"/>
      <c r="QE38" s="346">
        <f>-27.6-12.8-12.8-68.2-31-21.2</f>
        <v>-173.6</v>
      </c>
      <c r="QF38" s="347"/>
      <c r="QG38" s="348" t="s">
        <v>942</v>
      </c>
      <c r="QH38" s="345"/>
      <c r="QI38" s="346">
        <f>-27.6-12.8-12.8-68.2-31-21.2</f>
        <v>-173.6</v>
      </c>
      <c r="QJ38" s="347"/>
      <c r="QK38" s="348" t="s">
        <v>942</v>
      </c>
      <c r="QL38" s="345"/>
      <c r="QM38" s="346">
        <f>-27.6-12.8-12.8-68.2-31-21.2</f>
        <v>-173.6</v>
      </c>
      <c r="QN38" s="347"/>
      <c r="QO38" s="348" t="s">
        <v>942</v>
      </c>
      <c r="QP38" s="345"/>
      <c r="QQ38" s="346">
        <f>-27.6-12.8-12.8-68.2-31-21.2</f>
        <v>-173.6</v>
      </c>
      <c r="QR38" s="347"/>
      <c r="QS38" s="348" t="s">
        <v>942</v>
      </c>
      <c r="QT38" s="345"/>
      <c r="QU38" s="346">
        <f>-27.6-12.8-12.8-68.2-31-21.2</f>
        <v>-173.6</v>
      </c>
      <c r="QV38" s="347"/>
      <c r="QW38" s="348" t="s">
        <v>942</v>
      </c>
      <c r="QX38" s="345"/>
      <c r="QY38" s="346">
        <f>-27.6-12.8-12.8-68.2-31-21.2</f>
        <v>-173.6</v>
      </c>
      <c r="QZ38" s="347"/>
      <c r="RA38" s="348" t="s">
        <v>942</v>
      </c>
      <c r="RB38" s="345"/>
      <c r="RC38" s="346">
        <f>-27.6-12.8-12.8-68.2-31-21.2</f>
        <v>-173.6</v>
      </c>
      <c r="RD38" s="347"/>
      <c r="RE38" s="348" t="s">
        <v>942</v>
      </c>
      <c r="RF38" s="345"/>
      <c r="RG38" s="346">
        <f>-27.6-12.8-12.8-68.2-31-21.2</f>
        <v>-173.6</v>
      </c>
      <c r="RH38" s="347"/>
      <c r="RI38" s="348" t="s">
        <v>942</v>
      </c>
      <c r="RJ38" s="345"/>
      <c r="RK38" s="346">
        <f>-27.6-12.8-12.8-68.2-31-21.2</f>
        <v>-173.6</v>
      </c>
      <c r="RL38" s="347"/>
      <c r="RM38" s="348" t="s">
        <v>942</v>
      </c>
      <c r="RN38" s="345"/>
      <c r="RO38" s="346">
        <f>-27.6-12.8-12.8-68.2-31-21.2</f>
        <v>-173.6</v>
      </c>
      <c r="RP38" s="347"/>
      <c r="RQ38" s="348" t="s">
        <v>942</v>
      </c>
      <c r="RR38" s="345"/>
      <c r="RS38" s="346">
        <f>-27.6-12.8-12.8-68.2-31-21.2</f>
        <v>-173.6</v>
      </c>
      <c r="RT38" s="347"/>
      <c r="RU38" s="348" t="s">
        <v>942</v>
      </c>
      <c r="RV38" s="345"/>
      <c r="RW38" s="346">
        <f>-27.6-12.8-12.8-68.2-31-21.2</f>
        <v>-173.6</v>
      </c>
      <c r="RX38" s="347"/>
      <c r="RY38" s="348" t="s">
        <v>942</v>
      </c>
      <c r="RZ38" s="345"/>
      <c r="SA38" s="346">
        <f>-27.6-12.8-12.8-68.2-31-21.2</f>
        <v>-173.6</v>
      </c>
      <c r="SB38" s="347"/>
      <c r="SC38" s="348" t="s">
        <v>942</v>
      </c>
      <c r="SD38" s="345"/>
      <c r="SE38" s="346">
        <f>-27.6-12.8-12.8-68.2-31-21.2</f>
        <v>-173.6</v>
      </c>
      <c r="SF38" s="347"/>
      <c r="SG38" s="348" t="s">
        <v>942</v>
      </c>
      <c r="SH38" s="345"/>
      <c r="SI38" s="346">
        <f>-27.6-12.8-12.8-68.2-31-21.2</f>
        <v>-173.6</v>
      </c>
      <c r="SJ38" s="347"/>
      <c r="SK38" s="348" t="s">
        <v>942</v>
      </c>
      <c r="SL38" s="345"/>
      <c r="SM38" s="346">
        <f>-27.6-12.8-12.8-68.2-31-21.2</f>
        <v>-173.6</v>
      </c>
      <c r="SN38" s="347"/>
      <c r="SO38" s="348" t="s">
        <v>942</v>
      </c>
      <c r="SP38" s="345"/>
      <c r="SQ38" s="346">
        <f>-27.6-12.8-12.8-68.2-31-21.2</f>
        <v>-173.6</v>
      </c>
      <c r="SR38" s="347"/>
      <c r="SS38" s="348" t="s">
        <v>942</v>
      </c>
      <c r="ST38" s="345"/>
      <c r="SU38" s="346">
        <f>-27.6-12.8-12.8-68.2-31-21.2</f>
        <v>-173.6</v>
      </c>
      <c r="SV38" s="347"/>
      <c r="SW38" s="348" t="s">
        <v>942</v>
      </c>
      <c r="SX38" s="345"/>
      <c r="SY38" s="346">
        <f>-27.6-12.8-12.8-68.2-31-21.2</f>
        <v>-173.6</v>
      </c>
      <c r="SZ38" s="347"/>
      <c r="TA38" s="348" t="s">
        <v>942</v>
      </c>
      <c r="TB38" s="345"/>
      <c r="TC38" s="346">
        <f>-27.6-12.8-12.8-68.2-31-21.2</f>
        <v>-173.6</v>
      </c>
      <c r="TD38" s="347"/>
      <c r="TE38" s="348" t="s">
        <v>942</v>
      </c>
      <c r="TF38" s="345"/>
      <c r="TG38" s="346">
        <f>-27.6-12.8-12.8-68.2-31-21.2</f>
        <v>-173.6</v>
      </c>
      <c r="TH38" s="347"/>
      <c r="TI38" s="348" t="s">
        <v>942</v>
      </c>
      <c r="TJ38" s="345"/>
      <c r="TK38" s="346">
        <f>-27.6-12.8-12.8-68.2-31-21.2</f>
        <v>-173.6</v>
      </c>
      <c r="TL38" s="347"/>
      <c r="TM38" s="348" t="s">
        <v>942</v>
      </c>
      <c r="TN38" s="345"/>
      <c r="TO38" s="346">
        <f>-27.6-12.8-12.8-68.2-31-21.2</f>
        <v>-173.6</v>
      </c>
      <c r="TP38" s="347"/>
      <c r="TQ38" s="348" t="s">
        <v>942</v>
      </c>
      <c r="TR38" s="345"/>
      <c r="TS38" s="346">
        <f>-27.6-12.8-12.8-68.2-31-21.2</f>
        <v>-173.6</v>
      </c>
      <c r="TT38" s="347"/>
      <c r="TU38" s="348" t="s">
        <v>942</v>
      </c>
      <c r="TV38" s="345"/>
      <c r="TW38" s="346">
        <f>-27.6-12.8-12.8-68.2-31-21.2</f>
        <v>-173.6</v>
      </c>
      <c r="TX38" s="347"/>
      <c r="TY38" s="348" t="s">
        <v>942</v>
      </c>
      <c r="TZ38" s="345"/>
      <c r="UA38" s="346">
        <f>-27.6-12.8-12.8-68.2-31-21.2</f>
        <v>-173.6</v>
      </c>
      <c r="UB38" s="347"/>
      <c r="UC38" s="348" t="s">
        <v>942</v>
      </c>
      <c r="UD38" s="345"/>
      <c r="UE38" s="346">
        <f>-27.6-12.8-12.8-68.2-31-21.2</f>
        <v>-173.6</v>
      </c>
      <c r="UF38" s="347"/>
      <c r="UG38" s="348" t="s">
        <v>942</v>
      </c>
      <c r="UH38" s="345"/>
      <c r="UI38" s="346">
        <f>-27.6-12.8-12.8-68.2-31-21.2</f>
        <v>-173.6</v>
      </c>
      <c r="UJ38" s="347"/>
      <c r="UK38" s="348" t="s">
        <v>942</v>
      </c>
      <c r="UL38" s="345"/>
      <c r="UM38" s="346">
        <f>-27.6-12.8-12.8-68.2-31-21.2</f>
        <v>-173.6</v>
      </c>
      <c r="UN38" s="347"/>
      <c r="UO38" s="348" t="s">
        <v>942</v>
      </c>
      <c r="UP38" s="345"/>
      <c r="UQ38" s="346">
        <f>-27.6-12.8-12.8-68.2-31-21.2</f>
        <v>-173.6</v>
      </c>
      <c r="UR38" s="347"/>
      <c r="US38" s="348" t="s">
        <v>942</v>
      </c>
      <c r="UT38" s="345"/>
      <c r="UU38" s="346">
        <f>-27.6-12.8-12.8-68.2-31-21.2</f>
        <v>-173.6</v>
      </c>
      <c r="UV38" s="347"/>
      <c r="UW38" s="348" t="s">
        <v>942</v>
      </c>
      <c r="UX38" s="345"/>
      <c r="UY38" s="346">
        <f>-27.6-12.8-12.8-68.2-31-21.2</f>
        <v>-173.6</v>
      </c>
      <c r="UZ38" s="347"/>
      <c r="VA38" s="348" t="s">
        <v>942</v>
      </c>
      <c r="VB38" s="345"/>
      <c r="VC38" s="346">
        <f>-27.6-12.8-12.8-68.2-31-21.2</f>
        <v>-173.6</v>
      </c>
      <c r="VD38" s="347"/>
      <c r="VE38" s="348" t="s">
        <v>942</v>
      </c>
      <c r="VF38" s="345"/>
      <c r="VG38" s="346">
        <f>-27.6-12.8-12.8-68.2-31-21.2</f>
        <v>-173.6</v>
      </c>
      <c r="VH38" s="347"/>
      <c r="VI38" s="348" t="s">
        <v>942</v>
      </c>
      <c r="VJ38" s="345"/>
      <c r="VK38" s="346">
        <f>-27.6-12.8-12.8-68.2-31-21.2</f>
        <v>-173.6</v>
      </c>
      <c r="VL38" s="347"/>
      <c r="VM38" s="348" t="s">
        <v>942</v>
      </c>
      <c r="VN38" s="345"/>
      <c r="VO38" s="346">
        <f>-27.6-12.8-12.8-68.2-31-21.2</f>
        <v>-173.6</v>
      </c>
      <c r="VP38" s="347"/>
      <c r="VQ38" s="348" t="s">
        <v>942</v>
      </c>
      <c r="VR38" s="345"/>
      <c r="VS38" s="346">
        <f>-27.6-12.8-12.8-68.2-31-21.2</f>
        <v>-173.6</v>
      </c>
      <c r="VT38" s="347"/>
      <c r="VU38" s="348" t="s">
        <v>942</v>
      </c>
      <c r="VV38" s="345"/>
      <c r="VW38" s="346">
        <f>-27.6-12.8-12.8-68.2-31-21.2</f>
        <v>-173.6</v>
      </c>
      <c r="VX38" s="347"/>
      <c r="VY38" s="348" t="s">
        <v>942</v>
      </c>
      <c r="VZ38" s="345"/>
      <c r="WA38" s="346">
        <f>-27.6-12.8-12.8-68.2-31-21.2</f>
        <v>-173.6</v>
      </c>
      <c r="WB38" s="347"/>
      <c r="WC38" s="348" t="s">
        <v>942</v>
      </c>
      <c r="WD38" s="345"/>
      <c r="WE38" s="346">
        <f>-27.6-12.8-12.8-68.2-31-21.2</f>
        <v>-173.6</v>
      </c>
      <c r="WF38" s="347"/>
      <c r="WG38" s="348" t="s">
        <v>942</v>
      </c>
      <c r="WH38" s="345"/>
      <c r="WI38" s="346">
        <f>-27.6-12.8-12.8-68.2-31-21.2</f>
        <v>-173.6</v>
      </c>
      <c r="WJ38" s="347"/>
      <c r="WK38" s="348" t="s">
        <v>942</v>
      </c>
      <c r="WL38" s="345"/>
      <c r="WM38" s="346">
        <f>-27.6-12.8-12.8-68.2-31-21.2</f>
        <v>-173.6</v>
      </c>
      <c r="WN38" s="347"/>
      <c r="WO38" s="348" t="s">
        <v>942</v>
      </c>
      <c r="WP38" s="345"/>
      <c r="WQ38" s="346">
        <f>-27.6-12.8-12.8-68.2-31-21.2</f>
        <v>-173.6</v>
      </c>
      <c r="WR38" s="347"/>
      <c r="WS38" s="348" t="s">
        <v>942</v>
      </c>
      <c r="WT38" s="345"/>
      <c r="WU38" s="346">
        <f>-27.6-12.8-12.8-68.2-31-21.2</f>
        <v>-173.6</v>
      </c>
      <c r="WV38" s="347"/>
      <c r="WW38" s="348" t="s">
        <v>942</v>
      </c>
      <c r="WX38" s="345"/>
      <c r="WY38" s="346">
        <f>-27.6-12.8-12.8-68.2-31-21.2</f>
        <v>-173.6</v>
      </c>
      <c r="WZ38" s="347"/>
      <c r="XA38" s="348" t="s">
        <v>942</v>
      </c>
      <c r="XB38" s="345"/>
      <c r="XC38" s="346">
        <f>-27.6-12.8-12.8-68.2-31-21.2</f>
        <v>-173.6</v>
      </c>
      <c r="XD38" s="347"/>
      <c r="XE38" s="348" t="s">
        <v>942</v>
      </c>
      <c r="XF38" s="345"/>
      <c r="XG38" s="346">
        <f>-27.6-12.8-12.8-68.2-31-21.2</f>
        <v>-173.6</v>
      </c>
      <c r="XH38" s="347"/>
      <c r="XI38" s="348" t="s">
        <v>942</v>
      </c>
      <c r="XJ38" s="345"/>
      <c r="XK38" s="346">
        <f>-27.6-12.8-12.8-68.2-31-21.2</f>
        <v>-173.6</v>
      </c>
      <c r="XL38" s="347"/>
      <c r="XM38" s="348" t="s">
        <v>942</v>
      </c>
      <c r="XN38" s="345"/>
      <c r="XO38" s="346">
        <f>-27.6-12.8-12.8-68.2-31-21.2</f>
        <v>-173.6</v>
      </c>
      <c r="XP38" s="347"/>
      <c r="XQ38" s="348" t="s">
        <v>942</v>
      </c>
      <c r="XR38" s="345"/>
      <c r="XS38" s="346">
        <f>-27.6-12.8-12.8-68.2-31-21.2</f>
        <v>-173.6</v>
      </c>
      <c r="XT38" s="347"/>
      <c r="XU38" s="348" t="s">
        <v>942</v>
      </c>
      <c r="XV38" s="345"/>
      <c r="XW38" s="346">
        <f>-27.6-12.8-12.8-68.2-31-21.2</f>
        <v>-173.6</v>
      </c>
      <c r="XX38" s="347"/>
      <c r="XY38" s="348" t="s">
        <v>942</v>
      </c>
      <c r="XZ38" s="345"/>
      <c r="YA38" s="346">
        <f>-27.6-12.8-12.8-68.2-31-21.2</f>
        <v>-173.6</v>
      </c>
      <c r="YB38" s="347"/>
      <c r="YC38" s="348" t="s">
        <v>942</v>
      </c>
      <c r="YD38" s="345"/>
      <c r="YE38" s="346">
        <f>-27.6-12.8-12.8-68.2-31-21.2</f>
        <v>-173.6</v>
      </c>
      <c r="YF38" s="347"/>
      <c r="YG38" s="348" t="s">
        <v>942</v>
      </c>
      <c r="YH38" s="345"/>
      <c r="YI38" s="346">
        <f>-27.6-12.8-12.8-68.2-31-21.2</f>
        <v>-173.6</v>
      </c>
      <c r="YJ38" s="347"/>
      <c r="YK38" s="348" t="s">
        <v>942</v>
      </c>
      <c r="YL38" s="345"/>
      <c r="YM38" s="346">
        <f>-27.6-12.8-12.8-68.2-31-21.2</f>
        <v>-173.6</v>
      </c>
      <c r="YN38" s="347"/>
      <c r="YO38" s="348" t="s">
        <v>942</v>
      </c>
      <c r="YP38" s="345"/>
      <c r="YQ38" s="346">
        <f>-27.6-12.8-12.8-68.2-31-21.2</f>
        <v>-173.6</v>
      </c>
      <c r="YR38" s="347"/>
      <c r="YS38" s="348" t="s">
        <v>942</v>
      </c>
      <c r="YT38" s="345"/>
      <c r="YU38" s="346">
        <f>-27.6-12.8-12.8-68.2-31-21.2</f>
        <v>-173.6</v>
      </c>
      <c r="YV38" s="347"/>
      <c r="YW38" s="348" t="s">
        <v>942</v>
      </c>
      <c r="YX38" s="345"/>
      <c r="YY38" s="346">
        <f>-27.6-12.8-12.8-68.2-31-21.2</f>
        <v>-173.6</v>
      </c>
      <c r="YZ38" s="347"/>
      <c r="ZA38" s="348" t="s">
        <v>942</v>
      </c>
      <c r="ZB38" s="345"/>
      <c r="ZC38" s="346">
        <f>-27.6-12.8-12.8-68.2-31-21.2</f>
        <v>-173.6</v>
      </c>
      <c r="ZD38" s="347"/>
      <c r="ZE38" s="348" t="s">
        <v>942</v>
      </c>
      <c r="ZF38" s="345"/>
      <c r="ZG38" s="346">
        <f>-27.6-12.8-12.8-68.2-31-21.2</f>
        <v>-173.6</v>
      </c>
      <c r="ZH38" s="347"/>
      <c r="ZI38" s="348" t="s">
        <v>942</v>
      </c>
      <c r="ZJ38" s="345"/>
      <c r="ZK38" s="346">
        <f>-27.6-12.8-12.8-68.2-31-21.2</f>
        <v>-173.6</v>
      </c>
      <c r="ZL38" s="347"/>
      <c r="ZM38" s="348" t="s">
        <v>942</v>
      </c>
      <c r="ZN38" s="345"/>
      <c r="ZO38" s="346">
        <f>-27.6-12.8-12.8-68.2-31-21.2</f>
        <v>-173.6</v>
      </c>
      <c r="ZP38" s="347"/>
      <c r="ZQ38" s="348" t="s">
        <v>942</v>
      </c>
      <c r="ZR38" s="345"/>
      <c r="ZS38" s="346">
        <f>-27.6-12.8-12.8-68.2-31-21.2</f>
        <v>-173.6</v>
      </c>
      <c r="ZT38" s="347"/>
      <c r="ZU38" s="348" t="s">
        <v>942</v>
      </c>
      <c r="ZV38" s="345"/>
      <c r="ZW38" s="346">
        <f>-27.6-12.8-12.8-68.2-31-21.2</f>
        <v>-173.6</v>
      </c>
      <c r="ZX38" s="347"/>
      <c r="ZY38" s="348" t="s">
        <v>942</v>
      </c>
      <c r="ZZ38" s="345"/>
      <c r="AAA38" s="346">
        <f>-27.6-12.8-12.8-68.2-31-21.2</f>
        <v>-173.6</v>
      </c>
      <c r="AAB38" s="347"/>
      <c r="AAC38" s="348" t="s">
        <v>942</v>
      </c>
      <c r="AAD38" s="345"/>
      <c r="AAE38" s="346">
        <f>-27.6-12.8-12.8-68.2-31-21.2</f>
        <v>-173.6</v>
      </c>
      <c r="AAF38" s="347"/>
      <c r="AAG38" s="348" t="s">
        <v>942</v>
      </c>
      <c r="AAH38" s="345"/>
      <c r="AAI38" s="346">
        <f>-27.6-12.8-12.8-68.2-31-21.2</f>
        <v>-173.6</v>
      </c>
      <c r="AAJ38" s="347"/>
      <c r="AAK38" s="348" t="s">
        <v>942</v>
      </c>
      <c r="AAL38" s="345"/>
      <c r="AAM38" s="346">
        <f>-27.6-12.8-12.8-68.2-31-21.2</f>
        <v>-173.6</v>
      </c>
      <c r="AAN38" s="347"/>
      <c r="AAO38" s="348" t="s">
        <v>942</v>
      </c>
      <c r="AAP38" s="345"/>
      <c r="AAQ38" s="346">
        <f>-27.6-12.8-12.8-68.2-31-21.2</f>
        <v>-173.6</v>
      </c>
      <c r="AAR38" s="347"/>
      <c r="AAS38" s="348" t="s">
        <v>942</v>
      </c>
      <c r="AAT38" s="345"/>
      <c r="AAU38" s="346">
        <f>-27.6-12.8-12.8-68.2-31-21.2</f>
        <v>-173.6</v>
      </c>
      <c r="AAV38" s="347"/>
      <c r="AAW38" s="348" t="s">
        <v>942</v>
      </c>
      <c r="AAX38" s="345"/>
      <c r="AAY38" s="346">
        <f>-27.6-12.8-12.8-68.2-31-21.2</f>
        <v>-173.6</v>
      </c>
      <c r="AAZ38" s="347"/>
      <c r="ABA38" s="348" t="s">
        <v>942</v>
      </c>
      <c r="ABB38" s="345"/>
      <c r="ABC38" s="346">
        <f>-27.6-12.8-12.8-68.2-31-21.2</f>
        <v>-173.6</v>
      </c>
      <c r="ABD38" s="347"/>
      <c r="ABE38" s="348" t="s">
        <v>942</v>
      </c>
      <c r="ABF38" s="345"/>
      <c r="ABG38" s="346">
        <f>-27.6-12.8-12.8-68.2-31-21.2</f>
        <v>-173.6</v>
      </c>
      <c r="ABH38" s="347"/>
      <c r="ABI38" s="348" t="s">
        <v>942</v>
      </c>
      <c r="ABJ38" s="345"/>
      <c r="ABK38" s="346">
        <f>-27.6-12.8-12.8-68.2-31-21.2</f>
        <v>-173.6</v>
      </c>
      <c r="ABL38" s="347"/>
      <c r="ABM38" s="348" t="s">
        <v>942</v>
      </c>
      <c r="ABN38" s="345"/>
      <c r="ABO38" s="346">
        <f>-27.6-12.8-12.8-68.2-31-21.2</f>
        <v>-173.6</v>
      </c>
      <c r="ABP38" s="347"/>
      <c r="ABQ38" s="348" t="s">
        <v>942</v>
      </c>
      <c r="ABR38" s="345"/>
      <c r="ABS38" s="346">
        <f>-27.6-12.8-12.8-68.2-31-21.2</f>
        <v>-173.6</v>
      </c>
      <c r="ABT38" s="347"/>
      <c r="ABU38" s="348" t="s">
        <v>942</v>
      </c>
      <c r="ABV38" s="345"/>
      <c r="ABW38" s="346">
        <f>-27.6-12.8-12.8-68.2-31-21.2</f>
        <v>-173.6</v>
      </c>
      <c r="ABX38" s="347"/>
      <c r="ABY38" s="348" t="s">
        <v>942</v>
      </c>
      <c r="ABZ38" s="345"/>
      <c r="ACA38" s="346">
        <f>-27.6-12.8-12.8-68.2-31-21.2</f>
        <v>-173.6</v>
      </c>
      <c r="ACB38" s="347"/>
      <c r="ACC38" s="348" t="s">
        <v>942</v>
      </c>
      <c r="ACD38" s="345"/>
      <c r="ACE38" s="346">
        <f>-27.6-12.8-12.8-68.2-31-21.2</f>
        <v>-173.6</v>
      </c>
      <c r="ACF38" s="347"/>
      <c r="ACG38" s="348" t="s">
        <v>942</v>
      </c>
      <c r="ACH38" s="345"/>
      <c r="ACI38" s="346">
        <f>-27.6-12.8-12.8-68.2-31-21.2</f>
        <v>-173.6</v>
      </c>
      <c r="ACJ38" s="347"/>
      <c r="ACK38" s="348" t="s">
        <v>942</v>
      </c>
      <c r="ACL38" s="345"/>
      <c r="ACM38" s="346">
        <f>-27.6-12.8-12.8-68.2-31-21.2</f>
        <v>-173.6</v>
      </c>
      <c r="ACN38" s="347"/>
      <c r="ACO38" s="348" t="s">
        <v>942</v>
      </c>
      <c r="ACP38" s="345"/>
      <c r="ACQ38" s="346">
        <f>-27.6-12.8-12.8-68.2-31-21.2</f>
        <v>-173.6</v>
      </c>
      <c r="ACR38" s="347"/>
      <c r="ACS38" s="348" t="s">
        <v>942</v>
      </c>
      <c r="ACT38" s="345"/>
      <c r="ACU38" s="346">
        <f>-27.6-12.8-12.8-68.2-31-21.2</f>
        <v>-173.6</v>
      </c>
      <c r="ACV38" s="347"/>
      <c r="ACW38" s="348" t="s">
        <v>942</v>
      </c>
      <c r="ACX38" s="345"/>
      <c r="ACY38" s="346">
        <f>-27.6-12.8-12.8-68.2-31-21.2</f>
        <v>-173.6</v>
      </c>
      <c r="ACZ38" s="347"/>
      <c r="ADA38" s="348" t="s">
        <v>942</v>
      </c>
      <c r="ADB38" s="345"/>
      <c r="ADC38" s="346">
        <f>-27.6-12.8-12.8-68.2-31-21.2</f>
        <v>-173.6</v>
      </c>
      <c r="ADD38" s="347"/>
      <c r="ADE38" s="348" t="s">
        <v>942</v>
      </c>
      <c r="ADF38" s="345"/>
      <c r="ADG38" s="346">
        <f>-27.6-12.8-12.8-68.2-31-21.2</f>
        <v>-173.6</v>
      </c>
      <c r="ADH38" s="347"/>
      <c r="ADI38" s="348" t="s">
        <v>942</v>
      </c>
      <c r="ADJ38" s="345"/>
      <c r="ADK38" s="346">
        <f>-27.6-12.8-12.8-68.2-31-21.2</f>
        <v>-173.6</v>
      </c>
      <c r="ADL38" s="347"/>
      <c r="ADM38" s="348" t="s">
        <v>942</v>
      </c>
      <c r="ADN38" s="345"/>
      <c r="ADO38" s="346">
        <f>-27.6-12.8-12.8-68.2-31-21.2</f>
        <v>-173.6</v>
      </c>
      <c r="ADP38" s="347"/>
      <c r="ADQ38" s="348" t="s">
        <v>942</v>
      </c>
      <c r="ADR38" s="345"/>
      <c r="ADS38" s="346">
        <f>-27.6-12.8-12.8-68.2-31-21.2</f>
        <v>-173.6</v>
      </c>
      <c r="ADT38" s="347"/>
      <c r="ADU38" s="348" t="s">
        <v>942</v>
      </c>
      <c r="ADV38" s="345"/>
      <c r="ADW38" s="346">
        <f>-27.6-12.8-12.8-68.2-31-21.2</f>
        <v>-173.6</v>
      </c>
      <c r="ADX38" s="347"/>
      <c r="ADY38" s="348" t="s">
        <v>942</v>
      </c>
      <c r="ADZ38" s="345"/>
      <c r="AEA38" s="346">
        <f>-27.6-12.8-12.8-68.2-31-21.2</f>
        <v>-173.6</v>
      </c>
      <c r="AEB38" s="347"/>
      <c r="AEC38" s="348" t="s">
        <v>942</v>
      </c>
      <c r="AED38" s="345"/>
      <c r="AEE38" s="346">
        <f>-27.6-12.8-12.8-68.2-31-21.2</f>
        <v>-173.6</v>
      </c>
      <c r="AEF38" s="347"/>
      <c r="AEG38" s="348" t="s">
        <v>942</v>
      </c>
      <c r="AEH38" s="345"/>
      <c r="AEI38" s="346">
        <f>-27.6-12.8-12.8-68.2-31-21.2</f>
        <v>-173.6</v>
      </c>
      <c r="AEJ38" s="347"/>
      <c r="AEK38" s="348" t="s">
        <v>942</v>
      </c>
      <c r="AEL38" s="345"/>
      <c r="AEM38" s="346">
        <f>-27.6-12.8-12.8-68.2-31-21.2</f>
        <v>-173.6</v>
      </c>
      <c r="AEN38" s="347"/>
      <c r="AEO38" s="348" t="s">
        <v>942</v>
      </c>
      <c r="AEP38" s="345"/>
      <c r="AEQ38" s="346">
        <f>-27.6-12.8-12.8-68.2-31-21.2</f>
        <v>-173.6</v>
      </c>
      <c r="AER38" s="347"/>
      <c r="AES38" s="348" t="s">
        <v>942</v>
      </c>
      <c r="AET38" s="345"/>
      <c r="AEU38" s="346">
        <f>-27.6-12.8-12.8-68.2-31-21.2</f>
        <v>-173.6</v>
      </c>
      <c r="AEV38" s="347"/>
      <c r="AEW38" s="348" t="s">
        <v>942</v>
      </c>
      <c r="AEX38" s="345"/>
      <c r="AEY38" s="346">
        <f>-27.6-12.8-12.8-68.2-31-21.2</f>
        <v>-173.6</v>
      </c>
      <c r="AEZ38" s="347"/>
      <c r="AFA38" s="348" t="s">
        <v>942</v>
      </c>
      <c r="AFB38" s="345"/>
      <c r="AFC38" s="346">
        <f>-27.6-12.8-12.8-68.2-31-21.2</f>
        <v>-173.6</v>
      </c>
      <c r="AFD38" s="347"/>
      <c r="AFE38" s="348" t="s">
        <v>942</v>
      </c>
      <c r="AFF38" s="345"/>
      <c r="AFG38" s="346">
        <f>-27.6-12.8-12.8-68.2-31-21.2</f>
        <v>-173.6</v>
      </c>
      <c r="AFH38" s="347"/>
      <c r="AFI38" s="348" t="s">
        <v>942</v>
      </c>
      <c r="AFJ38" s="345"/>
      <c r="AFK38" s="346">
        <f>-27.6-12.8-12.8-68.2-31-21.2</f>
        <v>-173.6</v>
      </c>
      <c r="AFL38" s="347"/>
      <c r="AFM38" s="348" t="s">
        <v>942</v>
      </c>
      <c r="AFN38" s="345"/>
      <c r="AFO38" s="346">
        <f>-27.6-12.8-12.8-68.2-31-21.2</f>
        <v>-173.6</v>
      </c>
      <c r="AFP38" s="347"/>
      <c r="AFQ38" s="348" t="s">
        <v>942</v>
      </c>
      <c r="AFR38" s="345"/>
      <c r="AFS38" s="346">
        <f>-27.6-12.8-12.8-68.2-31-21.2</f>
        <v>-173.6</v>
      </c>
      <c r="AFT38" s="347"/>
      <c r="AFU38" s="348" t="s">
        <v>942</v>
      </c>
      <c r="AFV38" s="345"/>
      <c r="AFW38" s="346">
        <f>-27.6-12.8-12.8-68.2-31-21.2</f>
        <v>-173.6</v>
      </c>
      <c r="AFX38" s="347"/>
      <c r="AFY38" s="348" t="s">
        <v>942</v>
      </c>
      <c r="AFZ38" s="345"/>
      <c r="AGA38" s="346">
        <f>-27.6-12.8-12.8-68.2-31-21.2</f>
        <v>-173.6</v>
      </c>
      <c r="AGB38" s="347"/>
      <c r="AGC38" s="348" t="s">
        <v>942</v>
      </c>
      <c r="AGD38" s="345"/>
      <c r="AGE38" s="346">
        <f>-27.6-12.8-12.8-68.2-31-21.2</f>
        <v>-173.6</v>
      </c>
      <c r="AGF38" s="347"/>
      <c r="AGG38" s="348" t="s">
        <v>942</v>
      </c>
      <c r="AGH38" s="345"/>
      <c r="AGI38" s="346">
        <f>-27.6-12.8-12.8-68.2-31-21.2</f>
        <v>-173.6</v>
      </c>
      <c r="AGJ38" s="347"/>
      <c r="AGK38" s="348" t="s">
        <v>942</v>
      </c>
      <c r="AGL38" s="345"/>
      <c r="AGM38" s="346">
        <f>-27.6-12.8-12.8-68.2-31-21.2</f>
        <v>-173.6</v>
      </c>
      <c r="AGN38" s="347"/>
      <c r="AGO38" s="348" t="s">
        <v>942</v>
      </c>
      <c r="AGP38" s="345"/>
      <c r="AGQ38" s="346">
        <f>-27.6-12.8-12.8-68.2-31-21.2</f>
        <v>-173.6</v>
      </c>
      <c r="AGR38" s="347"/>
      <c r="AGS38" s="348" t="s">
        <v>942</v>
      </c>
      <c r="AGT38" s="345"/>
      <c r="AGU38" s="346">
        <f>-27.6-12.8-12.8-68.2-31-21.2</f>
        <v>-173.6</v>
      </c>
      <c r="AGV38" s="347"/>
      <c r="AGW38" s="348" t="s">
        <v>942</v>
      </c>
      <c r="AGX38" s="345"/>
      <c r="AGY38" s="346">
        <f>-27.6-12.8-12.8-68.2-31-21.2</f>
        <v>-173.6</v>
      </c>
      <c r="AGZ38" s="347"/>
      <c r="AHA38" s="348" t="s">
        <v>942</v>
      </c>
      <c r="AHB38" s="345"/>
      <c r="AHC38" s="346">
        <f>-27.6-12.8-12.8-68.2-31-21.2</f>
        <v>-173.6</v>
      </c>
      <c r="AHD38" s="347"/>
      <c r="AHE38" s="348" t="s">
        <v>942</v>
      </c>
      <c r="AHF38" s="345"/>
      <c r="AHG38" s="346">
        <f>-27.6-12.8-12.8-68.2-31-21.2</f>
        <v>-173.6</v>
      </c>
      <c r="AHH38" s="347"/>
      <c r="AHI38" s="348" t="s">
        <v>942</v>
      </c>
      <c r="AHJ38" s="345"/>
      <c r="AHK38" s="346">
        <f>-27.6-12.8-12.8-68.2-31-21.2</f>
        <v>-173.6</v>
      </c>
      <c r="AHL38" s="347"/>
      <c r="AHM38" s="348" t="s">
        <v>942</v>
      </c>
      <c r="AHN38" s="345"/>
      <c r="AHO38" s="346">
        <f>-27.6-12.8-12.8-68.2-31-21.2</f>
        <v>-173.6</v>
      </c>
      <c r="AHP38" s="347"/>
      <c r="AHQ38" s="348" t="s">
        <v>942</v>
      </c>
      <c r="AHR38" s="345"/>
      <c r="AHS38" s="346">
        <f>-27.6-12.8-12.8-68.2-31-21.2</f>
        <v>-173.6</v>
      </c>
      <c r="AHT38" s="347"/>
      <c r="AHU38" s="348" t="s">
        <v>942</v>
      </c>
      <c r="AHV38" s="345"/>
      <c r="AHW38" s="346">
        <f>-27.6-12.8-12.8-68.2-31-21.2</f>
        <v>-173.6</v>
      </c>
      <c r="AHX38" s="347"/>
      <c r="AHY38" s="348" t="s">
        <v>942</v>
      </c>
      <c r="AHZ38" s="345"/>
      <c r="AIA38" s="346">
        <f>-27.6-12.8-12.8-68.2-31-21.2</f>
        <v>-173.6</v>
      </c>
      <c r="AIB38" s="347"/>
      <c r="AIC38" s="348" t="s">
        <v>942</v>
      </c>
      <c r="AID38" s="345"/>
      <c r="AIE38" s="346">
        <f>-27.6-12.8-12.8-68.2-31-21.2</f>
        <v>-173.6</v>
      </c>
      <c r="AIF38" s="347"/>
      <c r="AIG38" s="348" t="s">
        <v>942</v>
      </c>
      <c r="AIH38" s="345"/>
      <c r="AII38" s="346">
        <f>-27.6-12.8-12.8-68.2-31-21.2</f>
        <v>-173.6</v>
      </c>
      <c r="AIJ38" s="347"/>
      <c r="AIK38" s="348" t="s">
        <v>942</v>
      </c>
      <c r="AIL38" s="345"/>
      <c r="AIM38" s="346">
        <f>-27.6-12.8-12.8-68.2-31-21.2</f>
        <v>-173.6</v>
      </c>
      <c r="AIN38" s="347"/>
      <c r="AIO38" s="348" t="s">
        <v>942</v>
      </c>
      <c r="AIP38" s="345"/>
      <c r="AIQ38" s="346">
        <f>-27.6-12.8-12.8-68.2-31-21.2</f>
        <v>-173.6</v>
      </c>
      <c r="AIR38" s="347"/>
      <c r="AIS38" s="348" t="s">
        <v>942</v>
      </c>
      <c r="AIT38" s="345"/>
      <c r="AIU38" s="346">
        <f>-27.6-12.8-12.8-68.2-31-21.2</f>
        <v>-173.6</v>
      </c>
      <c r="AIV38" s="347"/>
      <c r="AIW38" s="348" t="s">
        <v>942</v>
      </c>
      <c r="AIX38" s="345"/>
      <c r="AIY38" s="346">
        <f>-27.6-12.8-12.8-68.2-31-21.2</f>
        <v>-173.6</v>
      </c>
      <c r="AIZ38" s="347"/>
      <c r="AJA38" s="348" t="s">
        <v>942</v>
      </c>
      <c r="AJB38" s="345"/>
      <c r="AJC38" s="346">
        <f>-27.6-12.8-12.8-68.2-31-21.2</f>
        <v>-173.6</v>
      </c>
      <c r="AJD38" s="347"/>
      <c r="AJE38" s="348" t="s">
        <v>942</v>
      </c>
      <c r="AJF38" s="345"/>
      <c r="AJG38" s="346">
        <f>-27.6-12.8-12.8-68.2-31-21.2</f>
        <v>-173.6</v>
      </c>
      <c r="AJH38" s="347"/>
      <c r="AJI38" s="348" t="s">
        <v>942</v>
      </c>
      <c r="AJJ38" s="345"/>
      <c r="AJK38" s="346">
        <f>-27.6-12.8-12.8-68.2-31-21.2</f>
        <v>-173.6</v>
      </c>
      <c r="AJL38" s="347"/>
      <c r="AJM38" s="348" t="s">
        <v>942</v>
      </c>
      <c r="AJN38" s="345"/>
      <c r="AJO38" s="346">
        <f>-27.6-12.8-12.8-68.2-31-21.2</f>
        <v>-173.6</v>
      </c>
      <c r="AJP38" s="347"/>
      <c r="AJQ38" s="348" t="s">
        <v>942</v>
      </c>
      <c r="AJR38" s="345"/>
      <c r="AJS38" s="346">
        <f>-27.6-12.8-12.8-68.2-31-21.2</f>
        <v>-173.6</v>
      </c>
      <c r="AJT38" s="347"/>
      <c r="AJU38" s="348" t="s">
        <v>942</v>
      </c>
      <c r="AJV38" s="345"/>
      <c r="AJW38" s="346">
        <f>-27.6-12.8-12.8-68.2-31-21.2</f>
        <v>-173.6</v>
      </c>
      <c r="AJX38" s="347"/>
      <c r="AJY38" s="348" t="s">
        <v>942</v>
      </c>
      <c r="AJZ38" s="345"/>
      <c r="AKA38" s="346">
        <f>-27.6-12.8-12.8-68.2-31-21.2</f>
        <v>-173.6</v>
      </c>
      <c r="AKB38" s="347"/>
      <c r="AKC38" s="348" t="s">
        <v>942</v>
      </c>
      <c r="AKD38" s="345"/>
      <c r="AKE38" s="346">
        <f>-27.6-12.8-12.8-68.2-31-21.2</f>
        <v>-173.6</v>
      </c>
      <c r="AKF38" s="347"/>
      <c r="AKG38" s="348" t="s">
        <v>942</v>
      </c>
      <c r="AKH38" s="345"/>
      <c r="AKI38" s="346">
        <f>-27.6-12.8-12.8-68.2-31-21.2</f>
        <v>-173.6</v>
      </c>
      <c r="AKJ38" s="347"/>
      <c r="AKK38" s="348" t="s">
        <v>942</v>
      </c>
      <c r="AKL38" s="345"/>
      <c r="AKM38" s="346">
        <f>-27.6-12.8-12.8-68.2-31-21.2</f>
        <v>-173.6</v>
      </c>
      <c r="AKN38" s="347"/>
      <c r="AKO38" s="348" t="s">
        <v>942</v>
      </c>
      <c r="AKP38" s="345"/>
      <c r="AKQ38" s="346">
        <f>-27.6-12.8-12.8-68.2-31-21.2</f>
        <v>-173.6</v>
      </c>
      <c r="AKR38" s="347"/>
      <c r="AKS38" s="348" t="s">
        <v>942</v>
      </c>
      <c r="AKT38" s="345"/>
      <c r="AKU38" s="346">
        <f>-27.6-12.8-12.8-68.2-31-21.2</f>
        <v>-173.6</v>
      </c>
      <c r="AKV38" s="347"/>
      <c r="AKW38" s="348" t="s">
        <v>942</v>
      </c>
      <c r="AKX38" s="345"/>
      <c r="AKY38" s="346">
        <f>-27.6-12.8-12.8-68.2-31-21.2</f>
        <v>-173.6</v>
      </c>
      <c r="AKZ38" s="347"/>
      <c r="ALA38" s="348" t="s">
        <v>942</v>
      </c>
      <c r="ALB38" s="345"/>
      <c r="ALC38" s="346">
        <f>-27.6-12.8-12.8-68.2-31-21.2</f>
        <v>-173.6</v>
      </c>
      <c r="ALD38" s="347"/>
      <c r="ALE38" s="348" t="s">
        <v>942</v>
      </c>
      <c r="ALF38" s="345"/>
      <c r="ALG38" s="346">
        <f>-27.6-12.8-12.8-68.2-31-21.2</f>
        <v>-173.6</v>
      </c>
      <c r="ALH38" s="347"/>
      <c r="ALI38" s="348" t="s">
        <v>942</v>
      </c>
      <c r="ALJ38" s="345"/>
      <c r="ALK38" s="346">
        <f>-27.6-12.8-12.8-68.2-31-21.2</f>
        <v>-173.6</v>
      </c>
      <c r="ALL38" s="347"/>
      <c r="ALM38" s="348" t="s">
        <v>942</v>
      </c>
      <c r="ALN38" s="345"/>
      <c r="ALO38" s="346">
        <f>-27.6-12.8-12.8-68.2-31-21.2</f>
        <v>-173.6</v>
      </c>
      <c r="ALP38" s="347"/>
      <c r="ALQ38" s="348" t="s">
        <v>942</v>
      </c>
      <c r="ALR38" s="345"/>
      <c r="ALS38" s="346">
        <f>-27.6-12.8-12.8-68.2-31-21.2</f>
        <v>-173.6</v>
      </c>
      <c r="ALT38" s="347"/>
      <c r="ALU38" s="348" t="s">
        <v>942</v>
      </c>
      <c r="ALV38" s="345"/>
      <c r="ALW38" s="346">
        <f>-27.6-12.8-12.8-68.2-31-21.2</f>
        <v>-173.6</v>
      </c>
      <c r="ALX38" s="347"/>
      <c r="ALY38" s="348" t="s">
        <v>942</v>
      </c>
      <c r="ALZ38" s="345"/>
      <c r="AMA38" s="346">
        <f>-27.6-12.8-12.8-68.2-31-21.2</f>
        <v>-173.6</v>
      </c>
      <c r="AMB38" s="347"/>
      <c r="AMC38" s="348" t="s">
        <v>942</v>
      </c>
      <c r="AMD38" s="345"/>
      <c r="AME38" s="346">
        <f>-27.6-12.8-12.8-68.2-31-21.2</f>
        <v>-173.6</v>
      </c>
      <c r="AMF38" s="347"/>
      <c r="AMG38" s="348" t="s">
        <v>942</v>
      </c>
      <c r="AMH38" s="345"/>
      <c r="AMI38" s="346">
        <f>-27.6-12.8-12.8-68.2-31-21.2</f>
        <v>-173.6</v>
      </c>
      <c r="AMJ38" s="347"/>
      <c r="AMK38" s="348" t="s">
        <v>942</v>
      </c>
      <c r="AML38" s="345"/>
      <c r="AMM38" s="346">
        <f>-27.6-12.8-12.8-68.2-31-21.2</f>
        <v>-173.6</v>
      </c>
      <c r="AMN38" s="347"/>
      <c r="AMO38" s="348" t="s">
        <v>942</v>
      </c>
      <c r="AMP38" s="345"/>
      <c r="AMQ38" s="346">
        <f>-27.6-12.8-12.8-68.2-31-21.2</f>
        <v>-173.6</v>
      </c>
      <c r="AMR38" s="347"/>
      <c r="AMS38" s="348" t="s">
        <v>942</v>
      </c>
      <c r="AMT38" s="345"/>
      <c r="AMU38" s="346">
        <f>-27.6-12.8-12.8-68.2-31-21.2</f>
        <v>-173.6</v>
      </c>
      <c r="AMV38" s="347"/>
      <c r="AMW38" s="348" t="s">
        <v>942</v>
      </c>
      <c r="AMX38" s="345"/>
      <c r="AMY38" s="346">
        <f>-27.6-12.8-12.8-68.2-31-21.2</f>
        <v>-173.6</v>
      </c>
      <c r="AMZ38" s="347"/>
      <c r="ANA38" s="348" t="s">
        <v>942</v>
      </c>
      <c r="ANB38" s="345"/>
      <c r="ANC38" s="346">
        <f>-27.6-12.8-12.8-68.2-31-21.2</f>
        <v>-173.6</v>
      </c>
      <c r="AND38" s="347"/>
      <c r="ANE38" s="348" t="s">
        <v>942</v>
      </c>
      <c r="ANF38" s="345"/>
      <c r="ANG38" s="346">
        <f>-27.6-12.8-12.8-68.2-31-21.2</f>
        <v>-173.6</v>
      </c>
      <c r="ANH38" s="347"/>
      <c r="ANI38" s="348" t="s">
        <v>942</v>
      </c>
      <c r="ANJ38" s="345"/>
      <c r="ANK38" s="346">
        <f>-27.6-12.8-12.8-68.2-31-21.2</f>
        <v>-173.6</v>
      </c>
      <c r="ANL38" s="347"/>
      <c r="ANM38" s="348" t="s">
        <v>942</v>
      </c>
      <c r="ANN38" s="345"/>
      <c r="ANO38" s="346">
        <f>-27.6-12.8-12.8-68.2-31-21.2</f>
        <v>-173.6</v>
      </c>
      <c r="ANP38" s="347"/>
      <c r="ANQ38" s="348" t="s">
        <v>942</v>
      </c>
      <c r="ANR38" s="345"/>
      <c r="ANS38" s="346">
        <f>-27.6-12.8-12.8-68.2-31-21.2</f>
        <v>-173.6</v>
      </c>
      <c r="ANT38" s="347"/>
      <c r="ANU38" s="348" t="s">
        <v>942</v>
      </c>
      <c r="ANV38" s="345"/>
      <c r="ANW38" s="346">
        <f>-27.6-12.8-12.8-68.2-31-21.2</f>
        <v>-173.6</v>
      </c>
      <c r="ANX38" s="347"/>
      <c r="ANY38" s="348" t="s">
        <v>942</v>
      </c>
      <c r="ANZ38" s="345"/>
      <c r="AOA38" s="346">
        <f>-27.6-12.8-12.8-68.2-31-21.2</f>
        <v>-173.6</v>
      </c>
      <c r="AOB38" s="347"/>
      <c r="AOC38" s="348" t="s">
        <v>942</v>
      </c>
      <c r="AOD38" s="345"/>
      <c r="AOE38" s="346">
        <f>-27.6-12.8-12.8-68.2-31-21.2</f>
        <v>-173.6</v>
      </c>
      <c r="AOF38" s="347"/>
      <c r="AOG38" s="348" t="s">
        <v>942</v>
      </c>
      <c r="AOH38" s="345"/>
      <c r="AOI38" s="346">
        <f>-27.6-12.8-12.8-68.2-31-21.2</f>
        <v>-173.6</v>
      </c>
      <c r="AOJ38" s="347"/>
      <c r="AOK38" s="348" t="s">
        <v>942</v>
      </c>
      <c r="AOL38" s="345"/>
      <c r="AOM38" s="346">
        <f>-27.6-12.8-12.8-68.2-31-21.2</f>
        <v>-173.6</v>
      </c>
      <c r="AON38" s="347"/>
      <c r="AOO38" s="348" t="s">
        <v>942</v>
      </c>
      <c r="AOP38" s="345"/>
      <c r="AOQ38" s="346">
        <f>-27.6-12.8-12.8-68.2-31-21.2</f>
        <v>-173.6</v>
      </c>
      <c r="AOR38" s="347"/>
      <c r="AOS38" s="348" t="s">
        <v>942</v>
      </c>
      <c r="AOT38" s="345"/>
      <c r="AOU38" s="346">
        <f>-27.6-12.8-12.8-68.2-31-21.2</f>
        <v>-173.6</v>
      </c>
      <c r="AOV38" s="347"/>
      <c r="AOW38" s="348" t="s">
        <v>942</v>
      </c>
      <c r="AOX38" s="345"/>
      <c r="AOY38" s="346">
        <f>-27.6-12.8-12.8-68.2-31-21.2</f>
        <v>-173.6</v>
      </c>
      <c r="AOZ38" s="347"/>
      <c r="APA38" s="348" t="s">
        <v>942</v>
      </c>
      <c r="APB38" s="345"/>
      <c r="APC38" s="346">
        <f>-27.6-12.8-12.8-68.2-31-21.2</f>
        <v>-173.6</v>
      </c>
      <c r="APD38" s="347"/>
      <c r="APE38" s="348" t="s">
        <v>942</v>
      </c>
      <c r="APF38" s="345"/>
      <c r="APG38" s="346">
        <f>-27.6-12.8-12.8-68.2-31-21.2</f>
        <v>-173.6</v>
      </c>
      <c r="APH38" s="347"/>
      <c r="API38" s="348" t="s">
        <v>942</v>
      </c>
      <c r="APJ38" s="345"/>
      <c r="APK38" s="346">
        <f>-27.6-12.8-12.8-68.2-31-21.2</f>
        <v>-173.6</v>
      </c>
      <c r="APL38" s="347"/>
      <c r="APM38" s="348" t="s">
        <v>942</v>
      </c>
      <c r="APN38" s="345"/>
      <c r="APO38" s="346">
        <f>-27.6-12.8-12.8-68.2-31-21.2</f>
        <v>-173.6</v>
      </c>
      <c r="APP38" s="347"/>
      <c r="APQ38" s="348" t="s">
        <v>942</v>
      </c>
      <c r="APR38" s="345"/>
      <c r="APS38" s="346">
        <f>-27.6-12.8-12.8-68.2-31-21.2</f>
        <v>-173.6</v>
      </c>
      <c r="APT38" s="347"/>
      <c r="APU38" s="348" t="s">
        <v>942</v>
      </c>
      <c r="APV38" s="345"/>
      <c r="APW38" s="346">
        <f>-27.6-12.8-12.8-68.2-31-21.2</f>
        <v>-173.6</v>
      </c>
      <c r="APX38" s="347"/>
      <c r="APY38" s="348" t="s">
        <v>942</v>
      </c>
      <c r="APZ38" s="345"/>
      <c r="AQA38" s="346">
        <f>-27.6-12.8-12.8-68.2-31-21.2</f>
        <v>-173.6</v>
      </c>
      <c r="AQB38" s="347"/>
      <c r="AQC38" s="348" t="s">
        <v>942</v>
      </c>
      <c r="AQD38" s="345"/>
      <c r="AQE38" s="346">
        <f>-27.6-12.8-12.8-68.2-31-21.2</f>
        <v>-173.6</v>
      </c>
      <c r="AQF38" s="347"/>
      <c r="AQG38" s="348" t="s">
        <v>942</v>
      </c>
      <c r="AQH38" s="345"/>
      <c r="AQI38" s="346">
        <f>-27.6-12.8-12.8-68.2-31-21.2</f>
        <v>-173.6</v>
      </c>
      <c r="AQJ38" s="347"/>
      <c r="AQK38" s="348" t="s">
        <v>942</v>
      </c>
      <c r="AQL38" s="345"/>
      <c r="AQM38" s="346">
        <f>-27.6-12.8-12.8-68.2-31-21.2</f>
        <v>-173.6</v>
      </c>
      <c r="AQN38" s="347"/>
      <c r="AQO38" s="348" t="s">
        <v>942</v>
      </c>
      <c r="AQP38" s="345"/>
      <c r="AQQ38" s="346">
        <f>-27.6-12.8-12.8-68.2-31-21.2</f>
        <v>-173.6</v>
      </c>
      <c r="AQR38" s="347"/>
      <c r="AQS38" s="348" t="s">
        <v>942</v>
      </c>
      <c r="AQT38" s="345"/>
      <c r="AQU38" s="346">
        <f>-27.6-12.8-12.8-68.2-31-21.2</f>
        <v>-173.6</v>
      </c>
      <c r="AQV38" s="347"/>
      <c r="AQW38" s="348" t="s">
        <v>942</v>
      </c>
      <c r="AQX38" s="345"/>
      <c r="AQY38" s="346">
        <f>-27.6-12.8-12.8-68.2-31-21.2</f>
        <v>-173.6</v>
      </c>
      <c r="AQZ38" s="347"/>
      <c r="ARA38" s="348" t="s">
        <v>942</v>
      </c>
      <c r="ARB38" s="345"/>
      <c r="ARC38" s="346">
        <f>-27.6-12.8-12.8-68.2-31-21.2</f>
        <v>-173.6</v>
      </c>
      <c r="ARD38" s="347"/>
      <c r="ARE38" s="348" t="s">
        <v>942</v>
      </c>
      <c r="ARF38" s="345"/>
      <c r="ARG38" s="346">
        <f>-27.6-12.8-12.8-68.2-31-21.2</f>
        <v>-173.6</v>
      </c>
      <c r="ARH38" s="347"/>
      <c r="ARI38" s="348" t="s">
        <v>942</v>
      </c>
      <c r="ARJ38" s="345"/>
      <c r="ARK38" s="346">
        <f>-27.6-12.8-12.8-68.2-31-21.2</f>
        <v>-173.6</v>
      </c>
      <c r="ARL38" s="347"/>
      <c r="ARM38" s="348" t="s">
        <v>942</v>
      </c>
      <c r="ARN38" s="345"/>
      <c r="ARO38" s="346">
        <f>-27.6-12.8-12.8-68.2-31-21.2</f>
        <v>-173.6</v>
      </c>
      <c r="ARP38" s="347"/>
      <c r="ARQ38" s="348" t="s">
        <v>942</v>
      </c>
      <c r="ARR38" s="345"/>
      <c r="ARS38" s="346">
        <f>-27.6-12.8-12.8-68.2-31-21.2</f>
        <v>-173.6</v>
      </c>
      <c r="ART38" s="347"/>
      <c r="ARU38" s="348" t="s">
        <v>942</v>
      </c>
      <c r="ARV38" s="345"/>
      <c r="ARW38" s="346">
        <f>-27.6-12.8-12.8-68.2-31-21.2</f>
        <v>-173.6</v>
      </c>
      <c r="ARX38" s="347"/>
      <c r="ARY38" s="348" t="s">
        <v>942</v>
      </c>
      <c r="ARZ38" s="345"/>
      <c r="ASA38" s="346">
        <f>-27.6-12.8-12.8-68.2-31-21.2</f>
        <v>-173.6</v>
      </c>
      <c r="ASB38" s="347"/>
      <c r="ASC38" s="348" t="s">
        <v>942</v>
      </c>
      <c r="ASD38" s="345"/>
      <c r="ASE38" s="346">
        <f>-27.6-12.8-12.8-68.2-31-21.2</f>
        <v>-173.6</v>
      </c>
      <c r="ASF38" s="347"/>
      <c r="ASG38" s="348" t="s">
        <v>942</v>
      </c>
      <c r="ASH38" s="345"/>
      <c r="ASI38" s="346">
        <f>-27.6-12.8-12.8-68.2-31-21.2</f>
        <v>-173.6</v>
      </c>
      <c r="ASJ38" s="347"/>
      <c r="ASK38" s="348" t="s">
        <v>942</v>
      </c>
      <c r="ASL38" s="345"/>
      <c r="ASM38" s="346">
        <f>-27.6-12.8-12.8-68.2-31-21.2</f>
        <v>-173.6</v>
      </c>
      <c r="ASN38" s="347"/>
      <c r="ASO38" s="348" t="s">
        <v>942</v>
      </c>
      <c r="ASP38" s="345"/>
      <c r="ASQ38" s="346">
        <f>-27.6-12.8-12.8-68.2-31-21.2</f>
        <v>-173.6</v>
      </c>
      <c r="ASR38" s="347"/>
      <c r="ASS38" s="348" t="s">
        <v>942</v>
      </c>
      <c r="AST38" s="345"/>
      <c r="ASU38" s="346">
        <f>-27.6-12.8-12.8-68.2-31-21.2</f>
        <v>-173.6</v>
      </c>
      <c r="ASV38" s="347"/>
      <c r="ASW38" s="348" t="s">
        <v>942</v>
      </c>
      <c r="ASX38" s="345"/>
      <c r="ASY38" s="346">
        <f>-27.6-12.8-12.8-68.2-31-21.2</f>
        <v>-173.6</v>
      </c>
      <c r="ASZ38" s="347"/>
      <c r="ATA38" s="348" t="s">
        <v>942</v>
      </c>
      <c r="ATB38" s="345"/>
      <c r="ATC38" s="346">
        <f>-27.6-12.8-12.8-68.2-31-21.2</f>
        <v>-173.6</v>
      </c>
      <c r="ATD38" s="347"/>
      <c r="ATE38" s="348" t="s">
        <v>942</v>
      </c>
      <c r="ATF38" s="345"/>
      <c r="ATG38" s="346">
        <f>-27.6-12.8-12.8-68.2-31-21.2</f>
        <v>-173.6</v>
      </c>
      <c r="ATH38" s="347"/>
      <c r="ATI38" s="348" t="s">
        <v>942</v>
      </c>
      <c r="ATJ38" s="345"/>
      <c r="ATK38" s="346">
        <f>-27.6-12.8-12.8-68.2-31-21.2</f>
        <v>-173.6</v>
      </c>
      <c r="ATL38" s="347"/>
      <c r="ATM38" s="348" t="s">
        <v>942</v>
      </c>
      <c r="ATN38" s="345"/>
      <c r="ATO38" s="346">
        <f>-27.6-12.8-12.8-68.2-31-21.2</f>
        <v>-173.6</v>
      </c>
      <c r="ATP38" s="347"/>
      <c r="ATQ38" s="348" t="s">
        <v>942</v>
      </c>
      <c r="ATR38" s="345"/>
      <c r="ATS38" s="346">
        <f>-27.6-12.8-12.8-68.2-31-21.2</f>
        <v>-173.6</v>
      </c>
      <c r="ATT38" s="347"/>
      <c r="ATU38" s="348" t="s">
        <v>942</v>
      </c>
      <c r="ATV38" s="345"/>
      <c r="ATW38" s="346">
        <f>-27.6-12.8-12.8-68.2-31-21.2</f>
        <v>-173.6</v>
      </c>
      <c r="ATX38" s="347"/>
      <c r="ATY38" s="348" t="s">
        <v>942</v>
      </c>
      <c r="ATZ38" s="345"/>
      <c r="AUA38" s="346">
        <f>-27.6-12.8-12.8-68.2-31-21.2</f>
        <v>-173.6</v>
      </c>
      <c r="AUB38" s="347"/>
      <c r="AUC38" s="348" t="s">
        <v>942</v>
      </c>
      <c r="AUD38" s="345"/>
      <c r="AUE38" s="346">
        <f>-27.6-12.8-12.8-68.2-31-21.2</f>
        <v>-173.6</v>
      </c>
      <c r="AUF38" s="347"/>
      <c r="AUG38" s="348" t="s">
        <v>942</v>
      </c>
      <c r="AUH38" s="345"/>
      <c r="AUI38" s="346">
        <f>-27.6-12.8-12.8-68.2-31-21.2</f>
        <v>-173.6</v>
      </c>
      <c r="AUJ38" s="347"/>
      <c r="AUK38" s="348" t="s">
        <v>942</v>
      </c>
      <c r="AUL38" s="345"/>
      <c r="AUM38" s="346">
        <f>-27.6-12.8-12.8-68.2-31-21.2</f>
        <v>-173.6</v>
      </c>
      <c r="AUN38" s="347"/>
      <c r="AUO38" s="348" t="s">
        <v>942</v>
      </c>
      <c r="AUP38" s="345"/>
      <c r="AUQ38" s="346">
        <f>-27.6-12.8-12.8-68.2-31-21.2</f>
        <v>-173.6</v>
      </c>
      <c r="AUR38" s="347"/>
      <c r="AUS38" s="348" t="s">
        <v>942</v>
      </c>
      <c r="AUT38" s="345"/>
      <c r="AUU38" s="346">
        <f>-27.6-12.8-12.8-68.2-31-21.2</f>
        <v>-173.6</v>
      </c>
      <c r="AUV38" s="347"/>
      <c r="AUW38" s="348" t="s">
        <v>942</v>
      </c>
      <c r="AUX38" s="345"/>
      <c r="AUY38" s="346">
        <f>-27.6-12.8-12.8-68.2-31-21.2</f>
        <v>-173.6</v>
      </c>
      <c r="AUZ38" s="347"/>
      <c r="AVA38" s="348" t="s">
        <v>942</v>
      </c>
      <c r="AVB38" s="345"/>
      <c r="AVC38" s="346">
        <f>-27.6-12.8-12.8-68.2-31-21.2</f>
        <v>-173.6</v>
      </c>
      <c r="AVD38" s="347"/>
      <c r="AVE38" s="348" t="s">
        <v>942</v>
      </c>
      <c r="AVF38" s="345"/>
      <c r="AVG38" s="346">
        <f>-27.6-12.8-12.8-68.2-31-21.2</f>
        <v>-173.6</v>
      </c>
      <c r="AVH38" s="347"/>
      <c r="AVI38" s="348" t="s">
        <v>942</v>
      </c>
      <c r="AVJ38" s="345"/>
      <c r="AVK38" s="346">
        <f>-27.6-12.8-12.8-68.2-31-21.2</f>
        <v>-173.6</v>
      </c>
      <c r="AVL38" s="347"/>
      <c r="AVM38" s="348" t="s">
        <v>942</v>
      </c>
      <c r="AVN38" s="345"/>
      <c r="AVO38" s="346">
        <f>-27.6-12.8-12.8-68.2-31-21.2</f>
        <v>-173.6</v>
      </c>
      <c r="AVP38" s="347"/>
      <c r="AVQ38" s="348" t="s">
        <v>942</v>
      </c>
      <c r="AVR38" s="345"/>
      <c r="AVS38" s="346">
        <f>-27.6-12.8-12.8-68.2-31-21.2</f>
        <v>-173.6</v>
      </c>
      <c r="AVT38" s="347"/>
      <c r="AVU38" s="348" t="s">
        <v>942</v>
      </c>
      <c r="AVV38" s="345"/>
      <c r="AVW38" s="346">
        <f>-27.6-12.8-12.8-68.2-31-21.2</f>
        <v>-173.6</v>
      </c>
      <c r="AVX38" s="347"/>
      <c r="AVY38" s="348" t="s">
        <v>942</v>
      </c>
      <c r="AVZ38" s="345"/>
      <c r="AWA38" s="346">
        <f>-27.6-12.8-12.8-68.2-31-21.2</f>
        <v>-173.6</v>
      </c>
      <c r="AWB38" s="347"/>
      <c r="AWC38" s="348" t="s">
        <v>942</v>
      </c>
      <c r="AWD38" s="345"/>
      <c r="AWE38" s="346">
        <f>-27.6-12.8-12.8-68.2-31-21.2</f>
        <v>-173.6</v>
      </c>
      <c r="AWF38" s="347"/>
      <c r="AWG38" s="348" t="s">
        <v>942</v>
      </c>
      <c r="AWH38" s="345"/>
      <c r="AWI38" s="346">
        <f>-27.6-12.8-12.8-68.2-31-21.2</f>
        <v>-173.6</v>
      </c>
      <c r="AWJ38" s="347"/>
      <c r="AWK38" s="348" t="s">
        <v>942</v>
      </c>
      <c r="AWL38" s="345"/>
      <c r="AWM38" s="346">
        <f>-27.6-12.8-12.8-68.2-31-21.2</f>
        <v>-173.6</v>
      </c>
      <c r="AWN38" s="347"/>
      <c r="AWO38" s="348" t="s">
        <v>942</v>
      </c>
      <c r="AWP38" s="345"/>
      <c r="AWQ38" s="346">
        <f>-27.6-12.8-12.8-68.2-31-21.2</f>
        <v>-173.6</v>
      </c>
      <c r="AWR38" s="347"/>
      <c r="AWS38" s="348" t="s">
        <v>942</v>
      </c>
      <c r="AWT38" s="345"/>
      <c r="AWU38" s="346">
        <f>-27.6-12.8-12.8-68.2-31-21.2</f>
        <v>-173.6</v>
      </c>
      <c r="AWV38" s="347"/>
      <c r="AWW38" s="348" t="s">
        <v>942</v>
      </c>
      <c r="AWX38" s="345"/>
      <c r="AWY38" s="346">
        <f>-27.6-12.8-12.8-68.2-31-21.2</f>
        <v>-173.6</v>
      </c>
      <c r="AWZ38" s="347"/>
      <c r="AXA38" s="348" t="s">
        <v>942</v>
      </c>
      <c r="AXB38" s="345"/>
      <c r="AXC38" s="346">
        <f>-27.6-12.8-12.8-68.2-31-21.2</f>
        <v>-173.6</v>
      </c>
      <c r="AXD38" s="347"/>
      <c r="AXE38" s="348" t="s">
        <v>942</v>
      </c>
      <c r="AXF38" s="345"/>
      <c r="AXG38" s="346">
        <f>-27.6-12.8-12.8-68.2-31-21.2</f>
        <v>-173.6</v>
      </c>
      <c r="AXH38" s="347"/>
      <c r="AXI38" s="348" t="s">
        <v>942</v>
      </c>
      <c r="AXJ38" s="345"/>
      <c r="AXK38" s="346">
        <f>-27.6-12.8-12.8-68.2-31-21.2</f>
        <v>-173.6</v>
      </c>
      <c r="AXL38" s="347"/>
      <c r="AXM38" s="348" t="s">
        <v>942</v>
      </c>
      <c r="AXN38" s="345"/>
      <c r="AXO38" s="346">
        <f>-27.6-12.8-12.8-68.2-31-21.2</f>
        <v>-173.6</v>
      </c>
      <c r="AXP38" s="347"/>
      <c r="AXQ38" s="348" t="s">
        <v>942</v>
      </c>
      <c r="AXR38" s="345"/>
      <c r="AXS38" s="346">
        <f>-27.6-12.8-12.8-68.2-31-21.2</f>
        <v>-173.6</v>
      </c>
      <c r="AXT38" s="347"/>
      <c r="AXU38" s="348" t="s">
        <v>942</v>
      </c>
      <c r="AXV38" s="345"/>
      <c r="AXW38" s="346">
        <f>-27.6-12.8-12.8-68.2-31-21.2</f>
        <v>-173.6</v>
      </c>
      <c r="AXX38" s="347"/>
      <c r="AXY38" s="348" t="s">
        <v>942</v>
      </c>
      <c r="AXZ38" s="345"/>
      <c r="AYA38" s="346">
        <f>-27.6-12.8-12.8-68.2-31-21.2</f>
        <v>-173.6</v>
      </c>
      <c r="AYB38" s="347"/>
      <c r="AYC38" s="348" t="s">
        <v>942</v>
      </c>
      <c r="AYD38" s="345"/>
      <c r="AYE38" s="346">
        <f>-27.6-12.8-12.8-68.2-31-21.2</f>
        <v>-173.6</v>
      </c>
      <c r="AYF38" s="347"/>
      <c r="AYG38" s="348" t="s">
        <v>942</v>
      </c>
      <c r="AYH38" s="345"/>
      <c r="AYI38" s="346">
        <f>-27.6-12.8-12.8-68.2-31-21.2</f>
        <v>-173.6</v>
      </c>
      <c r="AYJ38" s="347"/>
      <c r="AYK38" s="348" t="s">
        <v>942</v>
      </c>
      <c r="AYL38" s="345"/>
      <c r="AYM38" s="346">
        <f>-27.6-12.8-12.8-68.2-31-21.2</f>
        <v>-173.6</v>
      </c>
      <c r="AYN38" s="347"/>
      <c r="AYO38" s="348" t="s">
        <v>942</v>
      </c>
      <c r="AYP38" s="345"/>
      <c r="AYQ38" s="346">
        <f>-27.6-12.8-12.8-68.2-31-21.2</f>
        <v>-173.6</v>
      </c>
      <c r="AYR38" s="347"/>
      <c r="AYS38" s="348" t="s">
        <v>942</v>
      </c>
      <c r="AYT38" s="345"/>
      <c r="AYU38" s="346">
        <f>-27.6-12.8-12.8-68.2-31-21.2</f>
        <v>-173.6</v>
      </c>
      <c r="AYV38" s="347"/>
      <c r="AYW38" s="348" t="s">
        <v>942</v>
      </c>
      <c r="AYX38" s="345"/>
      <c r="AYY38" s="346">
        <f>-27.6-12.8-12.8-68.2-31-21.2</f>
        <v>-173.6</v>
      </c>
      <c r="AYZ38" s="347"/>
      <c r="AZA38" s="348" t="s">
        <v>942</v>
      </c>
      <c r="AZB38" s="345"/>
      <c r="AZC38" s="346">
        <f>-27.6-12.8-12.8-68.2-31-21.2</f>
        <v>-173.6</v>
      </c>
      <c r="AZD38" s="347"/>
      <c r="AZE38" s="348" t="s">
        <v>942</v>
      </c>
      <c r="AZF38" s="345"/>
      <c r="AZG38" s="346">
        <f>-27.6-12.8-12.8-68.2-31-21.2</f>
        <v>-173.6</v>
      </c>
      <c r="AZH38" s="347"/>
      <c r="AZI38" s="348" t="s">
        <v>942</v>
      </c>
      <c r="AZJ38" s="345"/>
      <c r="AZK38" s="346">
        <f>-27.6-12.8-12.8-68.2-31-21.2</f>
        <v>-173.6</v>
      </c>
      <c r="AZL38" s="347"/>
      <c r="AZM38" s="348" t="s">
        <v>942</v>
      </c>
      <c r="AZN38" s="345"/>
      <c r="AZO38" s="346">
        <f>-27.6-12.8-12.8-68.2-31-21.2</f>
        <v>-173.6</v>
      </c>
      <c r="AZP38" s="347"/>
      <c r="AZQ38" s="348" t="s">
        <v>942</v>
      </c>
      <c r="AZR38" s="345"/>
      <c r="AZS38" s="346">
        <f>-27.6-12.8-12.8-68.2-31-21.2</f>
        <v>-173.6</v>
      </c>
      <c r="AZT38" s="347"/>
      <c r="AZU38" s="348" t="s">
        <v>942</v>
      </c>
      <c r="AZV38" s="345"/>
      <c r="AZW38" s="346">
        <f>-27.6-12.8-12.8-68.2-31-21.2</f>
        <v>-173.6</v>
      </c>
      <c r="AZX38" s="347"/>
      <c r="AZY38" s="348" t="s">
        <v>942</v>
      </c>
      <c r="AZZ38" s="345"/>
      <c r="BAA38" s="346">
        <f>-27.6-12.8-12.8-68.2-31-21.2</f>
        <v>-173.6</v>
      </c>
      <c r="BAB38" s="347"/>
      <c r="BAC38" s="348" t="s">
        <v>942</v>
      </c>
      <c r="BAD38" s="345"/>
      <c r="BAE38" s="346">
        <f>-27.6-12.8-12.8-68.2-31-21.2</f>
        <v>-173.6</v>
      </c>
      <c r="BAF38" s="347"/>
      <c r="BAG38" s="348" t="s">
        <v>942</v>
      </c>
      <c r="BAH38" s="345"/>
      <c r="BAI38" s="346">
        <f>-27.6-12.8-12.8-68.2-31-21.2</f>
        <v>-173.6</v>
      </c>
      <c r="BAJ38" s="347"/>
      <c r="BAK38" s="348" t="s">
        <v>942</v>
      </c>
      <c r="BAL38" s="345"/>
      <c r="BAM38" s="346">
        <f>-27.6-12.8-12.8-68.2-31-21.2</f>
        <v>-173.6</v>
      </c>
      <c r="BAN38" s="347"/>
      <c r="BAO38" s="348" t="s">
        <v>942</v>
      </c>
      <c r="BAP38" s="345"/>
      <c r="BAQ38" s="346">
        <f>-27.6-12.8-12.8-68.2-31-21.2</f>
        <v>-173.6</v>
      </c>
      <c r="BAR38" s="347"/>
      <c r="BAS38" s="348" t="s">
        <v>942</v>
      </c>
      <c r="BAT38" s="345"/>
      <c r="BAU38" s="346">
        <f>-27.6-12.8-12.8-68.2-31-21.2</f>
        <v>-173.6</v>
      </c>
      <c r="BAV38" s="347"/>
      <c r="BAW38" s="348" t="s">
        <v>942</v>
      </c>
      <c r="BAX38" s="345"/>
      <c r="BAY38" s="346">
        <f>-27.6-12.8-12.8-68.2-31-21.2</f>
        <v>-173.6</v>
      </c>
      <c r="BAZ38" s="347"/>
      <c r="BBA38" s="348" t="s">
        <v>942</v>
      </c>
      <c r="BBB38" s="345"/>
      <c r="BBC38" s="346">
        <f>-27.6-12.8-12.8-68.2-31-21.2</f>
        <v>-173.6</v>
      </c>
      <c r="BBD38" s="347"/>
      <c r="BBE38" s="348" t="s">
        <v>942</v>
      </c>
      <c r="BBF38" s="345"/>
      <c r="BBG38" s="346">
        <f>-27.6-12.8-12.8-68.2-31-21.2</f>
        <v>-173.6</v>
      </c>
      <c r="BBH38" s="347"/>
      <c r="BBI38" s="348" t="s">
        <v>942</v>
      </c>
      <c r="BBJ38" s="345"/>
      <c r="BBK38" s="346">
        <f>-27.6-12.8-12.8-68.2-31-21.2</f>
        <v>-173.6</v>
      </c>
      <c r="BBL38" s="347"/>
      <c r="BBM38" s="348" t="s">
        <v>942</v>
      </c>
      <c r="BBN38" s="345"/>
      <c r="BBO38" s="346">
        <f>-27.6-12.8-12.8-68.2-31-21.2</f>
        <v>-173.6</v>
      </c>
      <c r="BBP38" s="347"/>
      <c r="BBQ38" s="348" t="s">
        <v>942</v>
      </c>
      <c r="BBR38" s="345"/>
      <c r="BBS38" s="346">
        <f>-27.6-12.8-12.8-68.2-31-21.2</f>
        <v>-173.6</v>
      </c>
      <c r="BBT38" s="347"/>
      <c r="BBU38" s="348" t="s">
        <v>942</v>
      </c>
      <c r="BBV38" s="345"/>
      <c r="BBW38" s="346">
        <f>-27.6-12.8-12.8-68.2-31-21.2</f>
        <v>-173.6</v>
      </c>
      <c r="BBX38" s="347"/>
      <c r="BBY38" s="348" t="s">
        <v>942</v>
      </c>
      <c r="BBZ38" s="345"/>
      <c r="BCA38" s="346">
        <f>-27.6-12.8-12.8-68.2-31-21.2</f>
        <v>-173.6</v>
      </c>
      <c r="BCB38" s="347"/>
      <c r="BCC38" s="348" t="s">
        <v>942</v>
      </c>
      <c r="BCD38" s="345"/>
      <c r="BCE38" s="346">
        <f>-27.6-12.8-12.8-68.2-31-21.2</f>
        <v>-173.6</v>
      </c>
      <c r="BCF38" s="347"/>
      <c r="BCG38" s="348" t="s">
        <v>942</v>
      </c>
      <c r="BCH38" s="345"/>
      <c r="BCI38" s="346">
        <f>-27.6-12.8-12.8-68.2-31-21.2</f>
        <v>-173.6</v>
      </c>
      <c r="BCJ38" s="347"/>
      <c r="BCK38" s="348" t="s">
        <v>942</v>
      </c>
      <c r="BCL38" s="345"/>
      <c r="BCM38" s="346">
        <f>-27.6-12.8-12.8-68.2-31-21.2</f>
        <v>-173.6</v>
      </c>
      <c r="BCN38" s="347"/>
      <c r="BCO38" s="348" t="s">
        <v>942</v>
      </c>
      <c r="BCP38" s="345"/>
      <c r="BCQ38" s="346">
        <f>-27.6-12.8-12.8-68.2-31-21.2</f>
        <v>-173.6</v>
      </c>
      <c r="BCR38" s="347"/>
      <c r="BCS38" s="348" t="s">
        <v>942</v>
      </c>
      <c r="BCT38" s="345"/>
      <c r="BCU38" s="346">
        <f>-27.6-12.8-12.8-68.2-31-21.2</f>
        <v>-173.6</v>
      </c>
      <c r="BCV38" s="347"/>
      <c r="BCW38" s="348" t="s">
        <v>942</v>
      </c>
      <c r="BCX38" s="345"/>
      <c r="BCY38" s="346">
        <f>-27.6-12.8-12.8-68.2-31-21.2</f>
        <v>-173.6</v>
      </c>
      <c r="BCZ38" s="347"/>
      <c r="BDA38" s="348" t="s">
        <v>942</v>
      </c>
      <c r="BDB38" s="345"/>
      <c r="BDC38" s="346">
        <f>-27.6-12.8-12.8-68.2-31-21.2</f>
        <v>-173.6</v>
      </c>
      <c r="BDD38" s="347"/>
      <c r="BDE38" s="348" t="s">
        <v>942</v>
      </c>
      <c r="BDF38" s="345"/>
      <c r="BDG38" s="346">
        <f>-27.6-12.8-12.8-68.2-31-21.2</f>
        <v>-173.6</v>
      </c>
      <c r="BDH38" s="347"/>
      <c r="BDI38" s="348" t="s">
        <v>942</v>
      </c>
      <c r="BDJ38" s="345"/>
      <c r="BDK38" s="346">
        <f>-27.6-12.8-12.8-68.2-31-21.2</f>
        <v>-173.6</v>
      </c>
      <c r="BDL38" s="347"/>
      <c r="BDM38" s="348" t="s">
        <v>942</v>
      </c>
      <c r="BDN38" s="345"/>
      <c r="BDO38" s="346">
        <f>-27.6-12.8-12.8-68.2-31-21.2</f>
        <v>-173.6</v>
      </c>
      <c r="BDP38" s="347"/>
      <c r="BDQ38" s="348" t="s">
        <v>942</v>
      </c>
      <c r="BDR38" s="345"/>
      <c r="BDS38" s="346">
        <f>-27.6-12.8-12.8-68.2-31-21.2</f>
        <v>-173.6</v>
      </c>
      <c r="BDT38" s="347"/>
      <c r="BDU38" s="348" t="s">
        <v>942</v>
      </c>
      <c r="BDV38" s="345"/>
      <c r="BDW38" s="346">
        <f>-27.6-12.8-12.8-68.2-31-21.2</f>
        <v>-173.6</v>
      </c>
      <c r="BDX38" s="347"/>
      <c r="BDY38" s="348" t="s">
        <v>942</v>
      </c>
      <c r="BDZ38" s="345"/>
      <c r="BEA38" s="346">
        <f>-27.6-12.8-12.8-68.2-31-21.2</f>
        <v>-173.6</v>
      </c>
      <c r="BEB38" s="347"/>
      <c r="BEC38" s="348" t="s">
        <v>942</v>
      </c>
      <c r="BED38" s="345"/>
      <c r="BEE38" s="346">
        <f>-27.6-12.8-12.8-68.2-31-21.2</f>
        <v>-173.6</v>
      </c>
      <c r="BEF38" s="347"/>
      <c r="BEG38" s="348" t="s">
        <v>942</v>
      </c>
      <c r="BEH38" s="345"/>
      <c r="BEI38" s="346">
        <f>-27.6-12.8-12.8-68.2-31-21.2</f>
        <v>-173.6</v>
      </c>
      <c r="BEJ38" s="347"/>
      <c r="BEK38" s="348" t="s">
        <v>942</v>
      </c>
      <c r="BEL38" s="345"/>
      <c r="BEM38" s="346">
        <f>-27.6-12.8-12.8-68.2-31-21.2</f>
        <v>-173.6</v>
      </c>
      <c r="BEN38" s="347"/>
      <c r="BEO38" s="348" t="s">
        <v>942</v>
      </c>
      <c r="BEP38" s="345"/>
      <c r="BEQ38" s="346">
        <f>-27.6-12.8-12.8-68.2-31-21.2</f>
        <v>-173.6</v>
      </c>
      <c r="BER38" s="347"/>
      <c r="BES38" s="348" t="s">
        <v>942</v>
      </c>
      <c r="BET38" s="345"/>
      <c r="BEU38" s="346">
        <f>-27.6-12.8-12.8-68.2-31-21.2</f>
        <v>-173.6</v>
      </c>
      <c r="BEV38" s="347"/>
      <c r="BEW38" s="348" t="s">
        <v>942</v>
      </c>
      <c r="BEX38" s="345"/>
      <c r="BEY38" s="346">
        <f>-27.6-12.8-12.8-68.2-31-21.2</f>
        <v>-173.6</v>
      </c>
      <c r="BEZ38" s="347"/>
      <c r="BFA38" s="348" t="s">
        <v>942</v>
      </c>
      <c r="BFB38" s="345"/>
      <c r="BFC38" s="346">
        <f>-27.6-12.8-12.8-68.2-31-21.2</f>
        <v>-173.6</v>
      </c>
      <c r="BFD38" s="347"/>
      <c r="BFE38" s="348" t="s">
        <v>942</v>
      </c>
      <c r="BFF38" s="345"/>
      <c r="BFG38" s="346">
        <f>-27.6-12.8-12.8-68.2-31-21.2</f>
        <v>-173.6</v>
      </c>
      <c r="BFH38" s="347"/>
      <c r="BFI38" s="348" t="s">
        <v>942</v>
      </c>
      <c r="BFJ38" s="345"/>
      <c r="BFK38" s="346">
        <f>-27.6-12.8-12.8-68.2-31-21.2</f>
        <v>-173.6</v>
      </c>
      <c r="BFL38" s="347"/>
      <c r="BFM38" s="348" t="s">
        <v>942</v>
      </c>
      <c r="BFN38" s="345"/>
      <c r="BFO38" s="346">
        <f>-27.6-12.8-12.8-68.2-31-21.2</f>
        <v>-173.6</v>
      </c>
      <c r="BFP38" s="347"/>
      <c r="BFQ38" s="348" t="s">
        <v>942</v>
      </c>
      <c r="BFR38" s="345"/>
      <c r="BFS38" s="346">
        <f>-27.6-12.8-12.8-68.2-31-21.2</f>
        <v>-173.6</v>
      </c>
      <c r="BFT38" s="347"/>
      <c r="BFU38" s="348" t="s">
        <v>942</v>
      </c>
      <c r="BFV38" s="345"/>
      <c r="BFW38" s="346">
        <f>-27.6-12.8-12.8-68.2-31-21.2</f>
        <v>-173.6</v>
      </c>
      <c r="BFX38" s="347"/>
      <c r="BFY38" s="348" t="s">
        <v>942</v>
      </c>
      <c r="BFZ38" s="345"/>
      <c r="BGA38" s="346">
        <f>-27.6-12.8-12.8-68.2-31-21.2</f>
        <v>-173.6</v>
      </c>
      <c r="BGB38" s="347"/>
      <c r="BGC38" s="348" t="s">
        <v>942</v>
      </c>
      <c r="BGD38" s="345"/>
      <c r="BGE38" s="346">
        <f>-27.6-12.8-12.8-68.2-31-21.2</f>
        <v>-173.6</v>
      </c>
      <c r="BGF38" s="347"/>
      <c r="BGG38" s="348" t="s">
        <v>942</v>
      </c>
      <c r="BGH38" s="345"/>
      <c r="BGI38" s="346">
        <f>-27.6-12.8-12.8-68.2-31-21.2</f>
        <v>-173.6</v>
      </c>
      <c r="BGJ38" s="347"/>
      <c r="BGK38" s="348" t="s">
        <v>942</v>
      </c>
      <c r="BGL38" s="345"/>
      <c r="BGM38" s="346">
        <f>-27.6-12.8-12.8-68.2-31-21.2</f>
        <v>-173.6</v>
      </c>
      <c r="BGN38" s="347"/>
      <c r="BGO38" s="348" t="s">
        <v>942</v>
      </c>
      <c r="BGP38" s="345"/>
      <c r="BGQ38" s="346">
        <f>-27.6-12.8-12.8-68.2-31-21.2</f>
        <v>-173.6</v>
      </c>
      <c r="BGR38" s="347"/>
      <c r="BGS38" s="348" t="s">
        <v>942</v>
      </c>
      <c r="BGT38" s="345"/>
      <c r="BGU38" s="346">
        <f>-27.6-12.8-12.8-68.2-31-21.2</f>
        <v>-173.6</v>
      </c>
      <c r="BGV38" s="347"/>
      <c r="BGW38" s="348" t="s">
        <v>942</v>
      </c>
      <c r="BGX38" s="345"/>
      <c r="BGY38" s="346">
        <f>-27.6-12.8-12.8-68.2-31-21.2</f>
        <v>-173.6</v>
      </c>
      <c r="BGZ38" s="347"/>
      <c r="BHA38" s="348" t="s">
        <v>942</v>
      </c>
      <c r="BHB38" s="345"/>
      <c r="BHC38" s="346">
        <f>-27.6-12.8-12.8-68.2-31-21.2</f>
        <v>-173.6</v>
      </c>
      <c r="BHD38" s="347"/>
      <c r="BHE38" s="348" t="s">
        <v>942</v>
      </c>
      <c r="BHF38" s="345"/>
      <c r="BHG38" s="346">
        <f>-27.6-12.8-12.8-68.2-31-21.2</f>
        <v>-173.6</v>
      </c>
      <c r="BHH38" s="347"/>
      <c r="BHI38" s="348" t="s">
        <v>942</v>
      </c>
      <c r="BHJ38" s="345"/>
      <c r="BHK38" s="346">
        <f>-27.6-12.8-12.8-68.2-31-21.2</f>
        <v>-173.6</v>
      </c>
      <c r="BHL38" s="347"/>
      <c r="BHM38" s="348" t="s">
        <v>942</v>
      </c>
      <c r="BHN38" s="345"/>
      <c r="BHO38" s="346">
        <f>-27.6-12.8-12.8-68.2-31-21.2</f>
        <v>-173.6</v>
      </c>
      <c r="BHP38" s="347"/>
      <c r="BHQ38" s="348" t="s">
        <v>942</v>
      </c>
      <c r="BHR38" s="345"/>
      <c r="BHS38" s="346">
        <f>-27.6-12.8-12.8-68.2-31-21.2</f>
        <v>-173.6</v>
      </c>
      <c r="BHT38" s="347"/>
      <c r="BHU38" s="348" t="s">
        <v>942</v>
      </c>
      <c r="BHV38" s="345"/>
      <c r="BHW38" s="346">
        <f>-27.6-12.8-12.8-68.2-31-21.2</f>
        <v>-173.6</v>
      </c>
      <c r="BHX38" s="347"/>
      <c r="BHY38" s="348" t="s">
        <v>942</v>
      </c>
      <c r="BHZ38" s="345"/>
      <c r="BIA38" s="346">
        <f>-27.6-12.8-12.8-68.2-31-21.2</f>
        <v>-173.6</v>
      </c>
      <c r="BIB38" s="347"/>
      <c r="BIC38" s="348" t="s">
        <v>942</v>
      </c>
      <c r="BID38" s="345"/>
      <c r="BIE38" s="346">
        <f>-27.6-12.8-12.8-68.2-31-21.2</f>
        <v>-173.6</v>
      </c>
      <c r="BIF38" s="347"/>
      <c r="BIG38" s="348" t="s">
        <v>942</v>
      </c>
      <c r="BIH38" s="345"/>
      <c r="BII38" s="346">
        <f>-27.6-12.8-12.8-68.2-31-21.2</f>
        <v>-173.6</v>
      </c>
      <c r="BIJ38" s="347"/>
      <c r="BIK38" s="348" t="s">
        <v>942</v>
      </c>
      <c r="BIL38" s="345"/>
      <c r="BIM38" s="346">
        <f>-27.6-12.8-12.8-68.2-31-21.2</f>
        <v>-173.6</v>
      </c>
      <c r="BIN38" s="347"/>
      <c r="BIO38" s="348" t="s">
        <v>942</v>
      </c>
      <c r="BIP38" s="345"/>
      <c r="BIQ38" s="346">
        <f>-27.6-12.8-12.8-68.2-31-21.2</f>
        <v>-173.6</v>
      </c>
      <c r="BIR38" s="347"/>
      <c r="BIS38" s="348" t="s">
        <v>942</v>
      </c>
      <c r="BIT38" s="345"/>
      <c r="BIU38" s="346">
        <f>-27.6-12.8-12.8-68.2-31-21.2</f>
        <v>-173.6</v>
      </c>
      <c r="BIV38" s="347"/>
      <c r="BIW38" s="348" t="s">
        <v>942</v>
      </c>
      <c r="BIX38" s="345"/>
      <c r="BIY38" s="346">
        <f>-27.6-12.8-12.8-68.2-31-21.2</f>
        <v>-173.6</v>
      </c>
      <c r="BIZ38" s="347"/>
      <c r="BJA38" s="348" t="s">
        <v>942</v>
      </c>
      <c r="BJB38" s="345"/>
      <c r="BJC38" s="346">
        <f>-27.6-12.8-12.8-68.2-31-21.2</f>
        <v>-173.6</v>
      </c>
      <c r="BJD38" s="347"/>
      <c r="BJE38" s="348" t="s">
        <v>942</v>
      </c>
      <c r="BJF38" s="345"/>
      <c r="BJG38" s="346">
        <f>-27.6-12.8-12.8-68.2-31-21.2</f>
        <v>-173.6</v>
      </c>
      <c r="BJH38" s="347"/>
      <c r="BJI38" s="348" t="s">
        <v>942</v>
      </c>
      <c r="BJJ38" s="345"/>
      <c r="BJK38" s="346">
        <f>-27.6-12.8-12.8-68.2-31-21.2</f>
        <v>-173.6</v>
      </c>
      <c r="BJL38" s="347"/>
      <c r="BJM38" s="348" t="s">
        <v>942</v>
      </c>
      <c r="BJN38" s="345"/>
      <c r="BJO38" s="346">
        <f>-27.6-12.8-12.8-68.2-31-21.2</f>
        <v>-173.6</v>
      </c>
      <c r="BJP38" s="347"/>
      <c r="BJQ38" s="348" t="s">
        <v>942</v>
      </c>
      <c r="BJR38" s="345"/>
      <c r="BJS38" s="346">
        <f>-27.6-12.8-12.8-68.2-31-21.2</f>
        <v>-173.6</v>
      </c>
      <c r="BJT38" s="347"/>
      <c r="BJU38" s="348" t="s">
        <v>942</v>
      </c>
      <c r="BJV38" s="345"/>
      <c r="BJW38" s="346">
        <f>-27.6-12.8-12.8-68.2-31-21.2</f>
        <v>-173.6</v>
      </c>
      <c r="BJX38" s="347"/>
      <c r="BJY38" s="348" t="s">
        <v>942</v>
      </c>
      <c r="BJZ38" s="345"/>
      <c r="BKA38" s="346">
        <f>-27.6-12.8-12.8-68.2-31-21.2</f>
        <v>-173.6</v>
      </c>
      <c r="BKB38" s="347"/>
      <c r="BKC38" s="348" t="s">
        <v>942</v>
      </c>
      <c r="BKD38" s="345"/>
      <c r="BKE38" s="346">
        <f>-27.6-12.8-12.8-68.2-31-21.2</f>
        <v>-173.6</v>
      </c>
      <c r="BKF38" s="347"/>
      <c r="BKG38" s="348" t="s">
        <v>942</v>
      </c>
      <c r="BKH38" s="345"/>
      <c r="BKI38" s="346">
        <f>-27.6-12.8-12.8-68.2-31-21.2</f>
        <v>-173.6</v>
      </c>
      <c r="BKJ38" s="347"/>
      <c r="BKK38" s="348" t="s">
        <v>942</v>
      </c>
      <c r="BKL38" s="345"/>
      <c r="BKM38" s="346">
        <f>-27.6-12.8-12.8-68.2-31-21.2</f>
        <v>-173.6</v>
      </c>
      <c r="BKN38" s="347"/>
      <c r="BKO38" s="348" t="s">
        <v>942</v>
      </c>
      <c r="BKP38" s="345"/>
      <c r="BKQ38" s="346">
        <f>-27.6-12.8-12.8-68.2-31-21.2</f>
        <v>-173.6</v>
      </c>
      <c r="BKR38" s="347"/>
      <c r="BKS38" s="348" t="s">
        <v>942</v>
      </c>
      <c r="BKT38" s="345"/>
      <c r="BKU38" s="346">
        <f>-27.6-12.8-12.8-68.2-31-21.2</f>
        <v>-173.6</v>
      </c>
      <c r="BKV38" s="347"/>
      <c r="BKW38" s="348" t="s">
        <v>942</v>
      </c>
      <c r="BKX38" s="345"/>
      <c r="BKY38" s="346">
        <f>-27.6-12.8-12.8-68.2-31-21.2</f>
        <v>-173.6</v>
      </c>
      <c r="BKZ38" s="347"/>
      <c r="BLA38" s="348" t="s">
        <v>942</v>
      </c>
      <c r="BLB38" s="345"/>
      <c r="BLC38" s="346">
        <f>-27.6-12.8-12.8-68.2-31-21.2</f>
        <v>-173.6</v>
      </c>
      <c r="BLD38" s="347"/>
      <c r="BLE38" s="348" t="s">
        <v>942</v>
      </c>
      <c r="BLF38" s="345"/>
      <c r="BLG38" s="346">
        <f>-27.6-12.8-12.8-68.2-31-21.2</f>
        <v>-173.6</v>
      </c>
      <c r="BLH38" s="347"/>
      <c r="BLI38" s="348" t="s">
        <v>942</v>
      </c>
      <c r="BLJ38" s="345"/>
      <c r="BLK38" s="346">
        <f>-27.6-12.8-12.8-68.2-31-21.2</f>
        <v>-173.6</v>
      </c>
      <c r="BLL38" s="347"/>
      <c r="BLM38" s="348" t="s">
        <v>942</v>
      </c>
      <c r="BLN38" s="345"/>
      <c r="BLO38" s="346">
        <f>-27.6-12.8-12.8-68.2-31-21.2</f>
        <v>-173.6</v>
      </c>
      <c r="BLP38" s="347"/>
      <c r="BLQ38" s="348" t="s">
        <v>942</v>
      </c>
      <c r="BLR38" s="345"/>
      <c r="BLS38" s="346">
        <f>-27.6-12.8-12.8-68.2-31-21.2</f>
        <v>-173.6</v>
      </c>
      <c r="BLT38" s="347"/>
      <c r="BLU38" s="348" t="s">
        <v>942</v>
      </c>
      <c r="BLV38" s="345"/>
      <c r="BLW38" s="346">
        <f>-27.6-12.8-12.8-68.2-31-21.2</f>
        <v>-173.6</v>
      </c>
      <c r="BLX38" s="347"/>
      <c r="BLY38" s="348" t="s">
        <v>942</v>
      </c>
      <c r="BLZ38" s="345"/>
      <c r="BMA38" s="346">
        <f>-27.6-12.8-12.8-68.2-31-21.2</f>
        <v>-173.6</v>
      </c>
      <c r="BMB38" s="347"/>
      <c r="BMC38" s="348" t="s">
        <v>942</v>
      </c>
      <c r="BMD38" s="345"/>
      <c r="BME38" s="346">
        <f>-27.6-12.8-12.8-68.2-31-21.2</f>
        <v>-173.6</v>
      </c>
      <c r="BMF38" s="347"/>
      <c r="BMG38" s="348" t="s">
        <v>942</v>
      </c>
      <c r="BMH38" s="345"/>
      <c r="BMI38" s="346">
        <f>-27.6-12.8-12.8-68.2-31-21.2</f>
        <v>-173.6</v>
      </c>
      <c r="BMJ38" s="347"/>
      <c r="BMK38" s="348" t="s">
        <v>942</v>
      </c>
      <c r="BML38" s="345"/>
      <c r="BMM38" s="346">
        <f>-27.6-12.8-12.8-68.2-31-21.2</f>
        <v>-173.6</v>
      </c>
      <c r="BMN38" s="347"/>
      <c r="BMO38" s="348" t="s">
        <v>942</v>
      </c>
      <c r="BMP38" s="345"/>
      <c r="BMQ38" s="346">
        <f>-27.6-12.8-12.8-68.2-31-21.2</f>
        <v>-173.6</v>
      </c>
      <c r="BMR38" s="347"/>
      <c r="BMS38" s="348" t="s">
        <v>942</v>
      </c>
      <c r="BMT38" s="345"/>
      <c r="BMU38" s="346">
        <f>-27.6-12.8-12.8-68.2-31-21.2</f>
        <v>-173.6</v>
      </c>
      <c r="BMV38" s="347"/>
      <c r="BMW38" s="348" t="s">
        <v>942</v>
      </c>
      <c r="BMX38" s="345"/>
      <c r="BMY38" s="346">
        <f>-27.6-12.8-12.8-68.2-31-21.2</f>
        <v>-173.6</v>
      </c>
      <c r="BMZ38" s="347"/>
      <c r="BNA38" s="348" t="s">
        <v>942</v>
      </c>
      <c r="BNB38" s="345"/>
      <c r="BNC38" s="346">
        <f>-27.6-12.8-12.8-68.2-31-21.2</f>
        <v>-173.6</v>
      </c>
      <c r="BND38" s="347"/>
      <c r="BNE38" s="348" t="s">
        <v>942</v>
      </c>
      <c r="BNF38" s="345"/>
      <c r="BNG38" s="346">
        <f>-27.6-12.8-12.8-68.2-31-21.2</f>
        <v>-173.6</v>
      </c>
      <c r="BNH38" s="347"/>
      <c r="BNI38" s="348" t="s">
        <v>942</v>
      </c>
      <c r="BNJ38" s="345"/>
      <c r="BNK38" s="346">
        <f>-27.6-12.8-12.8-68.2-31-21.2</f>
        <v>-173.6</v>
      </c>
      <c r="BNL38" s="347"/>
      <c r="BNM38" s="348" t="s">
        <v>942</v>
      </c>
      <c r="BNN38" s="345"/>
      <c r="BNO38" s="346">
        <f>-27.6-12.8-12.8-68.2-31-21.2</f>
        <v>-173.6</v>
      </c>
      <c r="BNP38" s="347"/>
      <c r="BNQ38" s="348" t="s">
        <v>942</v>
      </c>
      <c r="BNR38" s="345"/>
      <c r="BNS38" s="346">
        <f>-27.6-12.8-12.8-68.2-31-21.2</f>
        <v>-173.6</v>
      </c>
      <c r="BNT38" s="347"/>
      <c r="BNU38" s="348" t="s">
        <v>942</v>
      </c>
      <c r="BNV38" s="345"/>
      <c r="BNW38" s="346">
        <f>-27.6-12.8-12.8-68.2-31-21.2</f>
        <v>-173.6</v>
      </c>
      <c r="BNX38" s="347"/>
      <c r="BNY38" s="348" t="s">
        <v>942</v>
      </c>
      <c r="BNZ38" s="345"/>
      <c r="BOA38" s="346">
        <f>-27.6-12.8-12.8-68.2-31-21.2</f>
        <v>-173.6</v>
      </c>
      <c r="BOB38" s="347"/>
      <c r="BOC38" s="348" t="s">
        <v>942</v>
      </c>
      <c r="BOD38" s="345"/>
      <c r="BOE38" s="346">
        <f>-27.6-12.8-12.8-68.2-31-21.2</f>
        <v>-173.6</v>
      </c>
      <c r="BOF38" s="347"/>
      <c r="BOG38" s="348" t="s">
        <v>942</v>
      </c>
      <c r="BOH38" s="345"/>
      <c r="BOI38" s="346">
        <f>-27.6-12.8-12.8-68.2-31-21.2</f>
        <v>-173.6</v>
      </c>
      <c r="BOJ38" s="347"/>
      <c r="BOK38" s="348" t="s">
        <v>942</v>
      </c>
      <c r="BOL38" s="345"/>
      <c r="BOM38" s="346">
        <f>-27.6-12.8-12.8-68.2-31-21.2</f>
        <v>-173.6</v>
      </c>
      <c r="BON38" s="347"/>
      <c r="BOO38" s="348" t="s">
        <v>942</v>
      </c>
      <c r="BOP38" s="345"/>
      <c r="BOQ38" s="346">
        <f>-27.6-12.8-12.8-68.2-31-21.2</f>
        <v>-173.6</v>
      </c>
      <c r="BOR38" s="347"/>
      <c r="BOS38" s="348" t="s">
        <v>942</v>
      </c>
      <c r="BOT38" s="345"/>
      <c r="BOU38" s="346">
        <f>-27.6-12.8-12.8-68.2-31-21.2</f>
        <v>-173.6</v>
      </c>
      <c r="BOV38" s="347"/>
      <c r="BOW38" s="348" t="s">
        <v>942</v>
      </c>
      <c r="BOX38" s="345"/>
      <c r="BOY38" s="346">
        <f>-27.6-12.8-12.8-68.2-31-21.2</f>
        <v>-173.6</v>
      </c>
      <c r="BOZ38" s="347"/>
      <c r="BPA38" s="348" t="s">
        <v>942</v>
      </c>
      <c r="BPB38" s="345"/>
      <c r="BPC38" s="346">
        <f>-27.6-12.8-12.8-68.2-31-21.2</f>
        <v>-173.6</v>
      </c>
      <c r="BPD38" s="347"/>
      <c r="BPE38" s="348" t="s">
        <v>942</v>
      </c>
      <c r="BPF38" s="345"/>
      <c r="BPG38" s="346">
        <f>-27.6-12.8-12.8-68.2-31-21.2</f>
        <v>-173.6</v>
      </c>
      <c r="BPH38" s="347"/>
      <c r="BPI38" s="348" t="s">
        <v>942</v>
      </c>
      <c r="BPJ38" s="345"/>
      <c r="BPK38" s="346">
        <f>-27.6-12.8-12.8-68.2-31-21.2</f>
        <v>-173.6</v>
      </c>
      <c r="BPL38" s="347"/>
      <c r="BPM38" s="348" t="s">
        <v>942</v>
      </c>
      <c r="BPN38" s="345"/>
      <c r="BPO38" s="346">
        <f>-27.6-12.8-12.8-68.2-31-21.2</f>
        <v>-173.6</v>
      </c>
      <c r="BPP38" s="347"/>
      <c r="BPQ38" s="348" t="s">
        <v>942</v>
      </c>
      <c r="BPR38" s="345"/>
      <c r="BPS38" s="346">
        <f>-27.6-12.8-12.8-68.2-31-21.2</f>
        <v>-173.6</v>
      </c>
      <c r="BPT38" s="347"/>
      <c r="BPU38" s="348" t="s">
        <v>942</v>
      </c>
      <c r="BPV38" s="345"/>
      <c r="BPW38" s="346">
        <f>-27.6-12.8-12.8-68.2-31-21.2</f>
        <v>-173.6</v>
      </c>
      <c r="BPX38" s="347"/>
      <c r="BPY38" s="348" t="s">
        <v>942</v>
      </c>
      <c r="BPZ38" s="345"/>
      <c r="BQA38" s="346">
        <f>-27.6-12.8-12.8-68.2-31-21.2</f>
        <v>-173.6</v>
      </c>
      <c r="BQB38" s="347"/>
      <c r="BQC38" s="348" t="s">
        <v>942</v>
      </c>
      <c r="BQD38" s="345"/>
      <c r="BQE38" s="346">
        <f>-27.6-12.8-12.8-68.2-31-21.2</f>
        <v>-173.6</v>
      </c>
      <c r="BQF38" s="347"/>
      <c r="BQG38" s="348" t="s">
        <v>942</v>
      </c>
      <c r="BQH38" s="345"/>
      <c r="BQI38" s="346">
        <f>-27.6-12.8-12.8-68.2-31-21.2</f>
        <v>-173.6</v>
      </c>
      <c r="BQJ38" s="347"/>
      <c r="BQK38" s="348" t="s">
        <v>942</v>
      </c>
      <c r="BQL38" s="345"/>
      <c r="BQM38" s="346">
        <f>-27.6-12.8-12.8-68.2-31-21.2</f>
        <v>-173.6</v>
      </c>
      <c r="BQN38" s="347"/>
      <c r="BQO38" s="348" t="s">
        <v>942</v>
      </c>
      <c r="BQP38" s="345"/>
      <c r="BQQ38" s="346">
        <f>-27.6-12.8-12.8-68.2-31-21.2</f>
        <v>-173.6</v>
      </c>
      <c r="BQR38" s="347"/>
      <c r="BQS38" s="348" t="s">
        <v>942</v>
      </c>
      <c r="BQT38" s="345"/>
      <c r="BQU38" s="346">
        <f>-27.6-12.8-12.8-68.2-31-21.2</f>
        <v>-173.6</v>
      </c>
      <c r="BQV38" s="347"/>
      <c r="BQW38" s="348" t="s">
        <v>942</v>
      </c>
      <c r="BQX38" s="345"/>
      <c r="BQY38" s="346">
        <f>-27.6-12.8-12.8-68.2-31-21.2</f>
        <v>-173.6</v>
      </c>
      <c r="BQZ38" s="347"/>
      <c r="BRA38" s="348" t="s">
        <v>942</v>
      </c>
      <c r="BRB38" s="345"/>
      <c r="BRC38" s="346">
        <f>-27.6-12.8-12.8-68.2-31-21.2</f>
        <v>-173.6</v>
      </c>
      <c r="BRD38" s="347"/>
      <c r="BRE38" s="348" t="s">
        <v>942</v>
      </c>
      <c r="BRF38" s="345"/>
      <c r="BRG38" s="346">
        <f>-27.6-12.8-12.8-68.2-31-21.2</f>
        <v>-173.6</v>
      </c>
      <c r="BRH38" s="347"/>
      <c r="BRI38" s="348" t="s">
        <v>942</v>
      </c>
      <c r="BRJ38" s="345"/>
      <c r="BRK38" s="346">
        <f>-27.6-12.8-12.8-68.2-31-21.2</f>
        <v>-173.6</v>
      </c>
      <c r="BRL38" s="347"/>
      <c r="BRM38" s="348" t="s">
        <v>942</v>
      </c>
      <c r="BRN38" s="345"/>
      <c r="BRO38" s="346">
        <f>-27.6-12.8-12.8-68.2-31-21.2</f>
        <v>-173.6</v>
      </c>
      <c r="BRP38" s="347"/>
      <c r="BRQ38" s="348" t="s">
        <v>942</v>
      </c>
      <c r="BRR38" s="345"/>
      <c r="BRS38" s="346">
        <f>-27.6-12.8-12.8-68.2-31-21.2</f>
        <v>-173.6</v>
      </c>
      <c r="BRT38" s="347"/>
      <c r="BRU38" s="348" t="s">
        <v>942</v>
      </c>
      <c r="BRV38" s="345"/>
      <c r="BRW38" s="346">
        <f>-27.6-12.8-12.8-68.2-31-21.2</f>
        <v>-173.6</v>
      </c>
      <c r="BRX38" s="347"/>
      <c r="BRY38" s="348" t="s">
        <v>942</v>
      </c>
      <c r="BRZ38" s="345"/>
      <c r="BSA38" s="346">
        <f>-27.6-12.8-12.8-68.2-31-21.2</f>
        <v>-173.6</v>
      </c>
      <c r="BSB38" s="347"/>
      <c r="BSC38" s="348" t="s">
        <v>942</v>
      </c>
      <c r="BSD38" s="345"/>
      <c r="BSE38" s="346">
        <f>-27.6-12.8-12.8-68.2-31-21.2</f>
        <v>-173.6</v>
      </c>
      <c r="BSF38" s="347"/>
      <c r="BSG38" s="348" t="s">
        <v>942</v>
      </c>
      <c r="BSH38" s="345"/>
      <c r="BSI38" s="346">
        <f>-27.6-12.8-12.8-68.2-31-21.2</f>
        <v>-173.6</v>
      </c>
      <c r="BSJ38" s="347"/>
      <c r="BSK38" s="348" t="s">
        <v>942</v>
      </c>
      <c r="BSL38" s="345"/>
      <c r="BSM38" s="346">
        <f>-27.6-12.8-12.8-68.2-31-21.2</f>
        <v>-173.6</v>
      </c>
      <c r="BSN38" s="347"/>
      <c r="BSO38" s="348" t="s">
        <v>942</v>
      </c>
      <c r="BSP38" s="345"/>
      <c r="BSQ38" s="346">
        <f>-27.6-12.8-12.8-68.2-31-21.2</f>
        <v>-173.6</v>
      </c>
      <c r="BSR38" s="347"/>
      <c r="BSS38" s="348" t="s">
        <v>942</v>
      </c>
      <c r="BST38" s="345"/>
      <c r="BSU38" s="346">
        <f>-27.6-12.8-12.8-68.2-31-21.2</f>
        <v>-173.6</v>
      </c>
      <c r="BSV38" s="347"/>
      <c r="BSW38" s="348" t="s">
        <v>942</v>
      </c>
      <c r="BSX38" s="345"/>
      <c r="BSY38" s="346">
        <f>-27.6-12.8-12.8-68.2-31-21.2</f>
        <v>-173.6</v>
      </c>
      <c r="BSZ38" s="347"/>
      <c r="BTA38" s="348" t="s">
        <v>942</v>
      </c>
      <c r="BTB38" s="345"/>
      <c r="BTC38" s="346">
        <f>-27.6-12.8-12.8-68.2-31-21.2</f>
        <v>-173.6</v>
      </c>
      <c r="BTD38" s="347"/>
      <c r="BTE38" s="348" t="s">
        <v>942</v>
      </c>
      <c r="BTF38" s="345"/>
      <c r="BTG38" s="346">
        <f>-27.6-12.8-12.8-68.2-31-21.2</f>
        <v>-173.6</v>
      </c>
      <c r="BTH38" s="347"/>
      <c r="BTI38" s="348" t="s">
        <v>942</v>
      </c>
      <c r="BTJ38" s="345"/>
      <c r="BTK38" s="346">
        <f>-27.6-12.8-12.8-68.2-31-21.2</f>
        <v>-173.6</v>
      </c>
      <c r="BTL38" s="347"/>
      <c r="BTM38" s="348" t="s">
        <v>942</v>
      </c>
      <c r="BTN38" s="345"/>
      <c r="BTO38" s="346">
        <f>-27.6-12.8-12.8-68.2-31-21.2</f>
        <v>-173.6</v>
      </c>
      <c r="BTP38" s="347"/>
      <c r="BTQ38" s="348" t="s">
        <v>942</v>
      </c>
      <c r="BTR38" s="345"/>
      <c r="BTS38" s="346">
        <f>-27.6-12.8-12.8-68.2-31-21.2</f>
        <v>-173.6</v>
      </c>
      <c r="BTT38" s="347"/>
      <c r="BTU38" s="348" t="s">
        <v>942</v>
      </c>
      <c r="BTV38" s="345"/>
      <c r="BTW38" s="346">
        <f>-27.6-12.8-12.8-68.2-31-21.2</f>
        <v>-173.6</v>
      </c>
      <c r="BTX38" s="347"/>
      <c r="BTY38" s="348" t="s">
        <v>942</v>
      </c>
      <c r="BTZ38" s="345"/>
      <c r="BUA38" s="346">
        <f>-27.6-12.8-12.8-68.2-31-21.2</f>
        <v>-173.6</v>
      </c>
      <c r="BUB38" s="347"/>
      <c r="BUC38" s="348" t="s">
        <v>942</v>
      </c>
      <c r="BUD38" s="345"/>
      <c r="BUE38" s="346">
        <f>-27.6-12.8-12.8-68.2-31-21.2</f>
        <v>-173.6</v>
      </c>
      <c r="BUF38" s="347"/>
      <c r="BUG38" s="348" t="s">
        <v>942</v>
      </c>
      <c r="BUH38" s="345"/>
      <c r="BUI38" s="346">
        <f>-27.6-12.8-12.8-68.2-31-21.2</f>
        <v>-173.6</v>
      </c>
      <c r="BUJ38" s="347"/>
      <c r="BUK38" s="348" t="s">
        <v>942</v>
      </c>
      <c r="BUL38" s="345"/>
      <c r="BUM38" s="346">
        <f>-27.6-12.8-12.8-68.2-31-21.2</f>
        <v>-173.6</v>
      </c>
      <c r="BUN38" s="347"/>
      <c r="BUO38" s="348" t="s">
        <v>942</v>
      </c>
      <c r="BUP38" s="345"/>
      <c r="BUQ38" s="346">
        <f>-27.6-12.8-12.8-68.2-31-21.2</f>
        <v>-173.6</v>
      </c>
      <c r="BUR38" s="347"/>
      <c r="BUS38" s="348" t="s">
        <v>942</v>
      </c>
      <c r="BUT38" s="345"/>
      <c r="BUU38" s="346">
        <f>-27.6-12.8-12.8-68.2-31-21.2</f>
        <v>-173.6</v>
      </c>
      <c r="BUV38" s="347"/>
      <c r="BUW38" s="348" t="s">
        <v>942</v>
      </c>
      <c r="BUX38" s="345"/>
      <c r="BUY38" s="346">
        <f>-27.6-12.8-12.8-68.2-31-21.2</f>
        <v>-173.6</v>
      </c>
      <c r="BUZ38" s="347"/>
      <c r="BVA38" s="348" t="s">
        <v>942</v>
      </c>
      <c r="BVB38" s="345"/>
      <c r="BVC38" s="346">
        <f>-27.6-12.8-12.8-68.2-31-21.2</f>
        <v>-173.6</v>
      </c>
      <c r="BVD38" s="347"/>
      <c r="BVE38" s="348" t="s">
        <v>942</v>
      </c>
      <c r="BVF38" s="345"/>
      <c r="BVG38" s="346">
        <f>-27.6-12.8-12.8-68.2-31-21.2</f>
        <v>-173.6</v>
      </c>
      <c r="BVH38" s="347"/>
      <c r="BVI38" s="348" t="s">
        <v>942</v>
      </c>
      <c r="BVJ38" s="345"/>
      <c r="BVK38" s="346">
        <f>-27.6-12.8-12.8-68.2-31-21.2</f>
        <v>-173.6</v>
      </c>
      <c r="BVL38" s="347"/>
      <c r="BVM38" s="348" t="s">
        <v>942</v>
      </c>
      <c r="BVN38" s="345"/>
      <c r="BVO38" s="346">
        <f>-27.6-12.8-12.8-68.2-31-21.2</f>
        <v>-173.6</v>
      </c>
      <c r="BVP38" s="347"/>
      <c r="BVQ38" s="348" t="s">
        <v>942</v>
      </c>
      <c r="BVR38" s="345"/>
      <c r="BVS38" s="346">
        <f>-27.6-12.8-12.8-68.2-31-21.2</f>
        <v>-173.6</v>
      </c>
      <c r="BVT38" s="347"/>
      <c r="BVU38" s="348" t="s">
        <v>942</v>
      </c>
      <c r="BVV38" s="345"/>
      <c r="BVW38" s="346">
        <f>-27.6-12.8-12.8-68.2-31-21.2</f>
        <v>-173.6</v>
      </c>
      <c r="BVX38" s="347"/>
      <c r="BVY38" s="348" t="s">
        <v>942</v>
      </c>
      <c r="BVZ38" s="345"/>
      <c r="BWA38" s="346">
        <f>-27.6-12.8-12.8-68.2-31-21.2</f>
        <v>-173.6</v>
      </c>
      <c r="BWB38" s="347"/>
      <c r="BWC38" s="348" t="s">
        <v>942</v>
      </c>
      <c r="BWD38" s="345"/>
      <c r="BWE38" s="346">
        <f>-27.6-12.8-12.8-68.2-31-21.2</f>
        <v>-173.6</v>
      </c>
      <c r="BWF38" s="347"/>
      <c r="BWG38" s="348" t="s">
        <v>942</v>
      </c>
      <c r="BWH38" s="345"/>
      <c r="BWI38" s="346">
        <f>-27.6-12.8-12.8-68.2-31-21.2</f>
        <v>-173.6</v>
      </c>
      <c r="BWJ38" s="347"/>
      <c r="BWK38" s="348" t="s">
        <v>942</v>
      </c>
      <c r="BWL38" s="345"/>
      <c r="BWM38" s="346">
        <f>-27.6-12.8-12.8-68.2-31-21.2</f>
        <v>-173.6</v>
      </c>
      <c r="BWN38" s="347"/>
      <c r="BWO38" s="348" t="s">
        <v>942</v>
      </c>
      <c r="BWP38" s="345"/>
      <c r="BWQ38" s="346">
        <f>-27.6-12.8-12.8-68.2-31-21.2</f>
        <v>-173.6</v>
      </c>
      <c r="BWR38" s="347"/>
      <c r="BWS38" s="348" t="s">
        <v>942</v>
      </c>
      <c r="BWT38" s="345"/>
      <c r="BWU38" s="346">
        <f>-27.6-12.8-12.8-68.2-31-21.2</f>
        <v>-173.6</v>
      </c>
      <c r="BWV38" s="347"/>
      <c r="BWW38" s="348" t="s">
        <v>942</v>
      </c>
      <c r="BWX38" s="345"/>
      <c r="BWY38" s="346">
        <f>-27.6-12.8-12.8-68.2-31-21.2</f>
        <v>-173.6</v>
      </c>
      <c r="BWZ38" s="347"/>
      <c r="BXA38" s="348" t="s">
        <v>942</v>
      </c>
      <c r="BXB38" s="345"/>
      <c r="BXC38" s="346">
        <f>-27.6-12.8-12.8-68.2-31-21.2</f>
        <v>-173.6</v>
      </c>
      <c r="BXD38" s="347"/>
      <c r="BXE38" s="348" t="s">
        <v>942</v>
      </c>
      <c r="BXF38" s="345"/>
      <c r="BXG38" s="346">
        <f>-27.6-12.8-12.8-68.2-31-21.2</f>
        <v>-173.6</v>
      </c>
      <c r="BXH38" s="347"/>
      <c r="BXI38" s="348" t="s">
        <v>942</v>
      </c>
      <c r="BXJ38" s="345"/>
      <c r="BXK38" s="346">
        <f>-27.6-12.8-12.8-68.2-31-21.2</f>
        <v>-173.6</v>
      </c>
      <c r="BXL38" s="347"/>
      <c r="BXM38" s="348" t="s">
        <v>942</v>
      </c>
      <c r="BXN38" s="345"/>
      <c r="BXO38" s="346">
        <f>-27.6-12.8-12.8-68.2-31-21.2</f>
        <v>-173.6</v>
      </c>
      <c r="BXP38" s="347"/>
      <c r="BXQ38" s="348" t="s">
        <v>942</v>
      </c>
      <c r="BXR38" s="345"/>
      <c r="BXS38" s="346">
        <f>-27.6-12.8-12.8-68.2-31-21.2</f>
        <v>-173.6</v>
      </c>
      <c r="BXT38" s="347"/>
      <c r="BXU38" s="348" t="s">
        <v>942</v>
      </c>
      <c r="BXV38" s="345"/>
      <c r="BXW38" s="346">
        <f>-27.6-12.8-12.8-68.2-31-21.2</f>
        <v>-173.6</v>
      </c>
      <c r="BXX38" s="347"/>
      <c r="BXY38" s="348" t="s">
        <v>942</v>
      </c>
      <c r="BXZ38" s="345"/>
      <c r="BYA38" s="346">
        <f>-27.6-12.8-12.8-68.2-31-21.2</f>
        <v>-173.6</v>
      </c>
      <c r="BYB38" s="347"/>
      <c r="BYC38" s="348" t="s">
        <v>942</v>
      </c>
      <c r="BYD38" s="345"/>
      <c r="BYE38" s="346">
        <f>-27.6-12.8-12.8-68.2-31-21.2</f>
        <v>-173.6</v>
      </c>
      <c r="BYF38" s="347"/>
      <c r="BYG38" s="348" t="s">
        <v>942</v>
      </c>
      <c r="BYH38" s="345"/>
      <c r="BYI38" s="346">
        <f>-27.6-12.8-12.8-68.2-31-21.2</f>
        <v>-173.6</v>
      </c>
      <c r="BYJ38" s="347"/>
      <c r="BYK38" s="348" t="s">
        <v>942</v>
      </c>
      <c r="BYL38" s="345"/>
      <c r="BYM38" s="346">
        <f>-27.6-12.8-12.8-68.2-31-21.2</f>
        <v>-173.6</v>
      </c>
      <c r="BYN38" s="347"/>
      <c r="BYO38" s="348" t="s">
        <v>942</v>
      </c>
      <c r="BYP38" s="345"/>
      <c r="BYQ38" s="346">
        <f>-27.6-12.8-12.8-68.2-31-21.2</f>
        <v>-173.6</v>
      </c>
      <c r="BYR38" s="347"/>
      <c r="BYS38" s="348" t="s">
        <v>942</v>
      </c>
      <c r="BYT38" s="345"/>
      <c r="BYU38" s="346">
        <f>-27.6-12.8-12.8-68.2-31-21.2</f>
        <v>-173.6</v>
      </c>
      <c r="BYV38" s="347"/>
      <c r="BYW38" s="348" t="s">
        <v>942</v>
      </c>
      <c r="BYX38" s="345"/>
      <c r="BYY38" s="346">
        <f>-27.6-12.8-12.8-68.2-31-21.2</f>
        <v>-173.6</v>
      </c>
      <c r="BYZ38" s="347"/>
      <c r="BZA38" s="348" t="s">
        <v>942</v>
      </c>
      <c r="BZB38" s="345"/>
      <c r="BZC38" s="346">
        <f>-27.6-12.8-12.8-68.2-31-21.2</f>
        <v>-173.6</v>
      </c>
      <c r="BZD38" s="347"/>
      <c r="BZE38" s="348" t="s">
        <v>942</v>
      </c>
      <c r="BZF38" s="345"/>
      <c r="BZG38" s="346">
        <f>-27.6-12.8-12.8-68.2-31-21.2</f>
        <v>-173.6</v>
      </c>
      <c r="BZH38" s="347"/>
      <c r="BZI38" s="348" t="s">
        <v>942</v>
      </c>
      <c r="BZJ38" s="345"/>
      <c r="BZK38" s="346">
        <f>-27.6-12.8-12.8-68.2-31-21.2</f>
        <v>-173.6</v>
      </c>
      <c r="BZL38" s="347"/>
      <c r="BZM38" s="348" t="s">
        <v>942</v>
      </c>
      <c r="BZN38" s="345"/>
      <c r="BZO38" s="346">
        <f>-27.6-12.8-12.8-68.2-31-21.2</f>
        <v>-173.6</v>
      </c>
      <c r="BZP38" s="347"/>
      <c r="BZQ38" s="348" t="s">
        <v>942</v>
      </c>
      <c r="BZR38" s="345"/>
      <c r="BZS38" s="346">
        <f>-27.6-12.8-12.8-68.2-31-21.2</f>
        <v>-173.6</v>
      </c>
      <c r="BZT38" s="347"/>
      <c r="BZU38" s="348" t="s">
        <v>942</v>
      </c>
      <c r="BZV38" s="345"/>
      <c r="BZW38" s="346">
        <f>-27.6-12.8-12.8-68.2-31-21.2</f>
        <v>-173.6</v>
      </c>
      <c r="BZX38" s="347"/>
      <c r="BZY38" s="348" t="s">
        <v>942</v>
      </c>
      <c r="BZZ38" s="345"/>
      <c r="CAA38" s="346">
        <f>-27.6-12.8-12.8-68.2-31-21.2</f>
        <v>-173.6</v>
      </c>
      <c r="CAB38" s="347"/>
      <c r="CAC38" s="348" t="s">
        <v>942</v>
      </c>
      <c r="CAD38" s="345"/>
      <c r="CAE38" s="346">
        <f>-27.6-12.8-12.8-68.2-31-21.2</f>
        <v>-173.6</v>
      </c>
      <c r="CAF38" s="347"/>
      <c r="CAG38" s="348" t="s">
        <v>942</v>
      </c>
      <c r="CAH38" s="345"/>
      <c r="CAI38" s="346">
        <f>-27.6-12.8-12.8-68.2-31-21.2</f>
        <v>-173.6</v>
      </c>
      <c r="CAJ38" s="347"/>
      <c r="CAK38" s="348" t="s">
        <v>942</v>
      </c>
      <c r="CAL38" s="345"/>
      <c r="CAM38" s="346">
        <f>-27.6-12.8-12.8-68.2-31-21.2</f>
        <v>-173.6</v>
      </c>
      <c r="CAN38" s="347"/>
      <c r="CAO38" s="348" t="s">
        <v>942</v>
      </c>
      <c r="CAP38" s="345"/>
      <c r="CAQ38" s="346">
        <f>-27.6-12.8-12.8-68.2-31-21.2</f>
        <v>-173.6</v>
      </c>
      <c r="CAR38" s="347"/>
      <c r="CAS38" s="348" t="s">
        <v>942</v>
      </c>
      <c r="CAT38" s="345"/>
      <c r="CAU38" s="346">
        <f>-27.6-12.8-12.8-68.2-31-21.2</f>
        <v>-173.6</v>
      </c>
      <c r="CAV38" s="347"/>
      <c r="CAW38" s="348" t="s">
        <v>942</v>
      </c>
      <c r="CAX38" s="345"/>
      <c r="CAY38" s="346">
        <f>-27.6-12.8-12.8-68.2-31-21.2</f>
        <v>-173.6</v>
      </c>
      <c r="CAZ38" s="347"/>
      <c r="CBA38" s="348" t="s">
        <v>942</v>
      </c>
      <c r="CBB38" s="345"/>
      <c r="CBC38" s="346">
        <f>-27.6-12.8-12.8-68.2-31-21.2</f>
        <v>-173.6</v>
      </c>
      <c r="CBD38" s="347"/>
      <c r="CBE38" s="348" t="s">
        <v>942</v>
      </c>
      <c r="CBF38" s="345"/>
      <c r="CBG38" s="346">
        <f>-27.6-12.8-12.8-68.2-31-21.2</f>
        <v>-173.6</v>
      </c>
      <c r="CBH38" s="347"/>
      <c r="CBI38" s="348" t="s">
        <v>942</v>
      </c>
      <c r="CBJ38" s="345"/>
      <c r="CBK38" s="346">
        <f>-27.6-12.8-12.8-68.2-31-21.2</f>
        <v>-173.6</v>
      </c>
      <c r="CBL38" s="347"/>
      <c r="CBM38" s="348" t="s">
        <v>942</v>
      </c>
      <c r="CBN38" s="345"/>
      <c r="CBO38" s="346">
        <f>-27.6-12.8-12.8-68.2-31-21.2</f>
        <v>-173.6</v>
      </c>
      <c r="CBP38" s="347"/>
      <c r="CBQ38" s="348" t="s">
        <v>942</v>
      </c>
      <c r="CBR38" s="345"/>
      <c r="CBS38" s="346">
        <f>-27.6-12.8-12.8-68.2-31-21.2</f>
        <v>-173.6</v>
      </c>
      <c r="CBT38" s="347"/>
      <c r="CBU38" s="348" t="s">
        <v>942</v>
      </c>
      <c r="CBV38" s="345"/>
      <c r="CBW38" s="346">
        <f>-27.6-12.8-12.8-68.2-31-21.2</f>
        <v>-173.6</v>
      </c>
      <c r="CBX38" s="347"/>
      <c r="CBY38" s="348" t="s">
        <v>942</v>
      </c>
      <c r="CBZ38" s="345"/>
      <c r="CCA38" s="346">
        <f>-27.6-12.8-12.8-68.2-31-21.2</f>
        <v>-173.6</v>
      </c>
      <c r="CCB38" s="347"/>
      <c r="CCC38" s="348" t="s">
        <v>942</v>
      </c>
      <c r="CCD38" s="345"/>
      <c r="CCE38" s="346">
        <f>-27.6-12.8-12.8-68.2-31-21.2</f>
        <v>-173.6</v>
      </c>
      <c r="CCF38" s="347"/>
      <c r="CCG38" s="348" t="s">
        <v>942</v>
      </c>
      <c r="CCH38" s="345"/>
      <c r="CCI38" s="346">
        <f>-27.6-12.8-12.8-68.2-31-21.2</f>
        <v>-173.6</v>
      </c>
      <c r="CCJ38" s="347"/>
      <c r="CCK38" s="348" t="s">
        <v>942</v>
      </c>
      <c r="CCL38" s="345"/>
      <c r="CCM38" s="346">
        <f>-27.6-12.8-12.8-68.2-31-21.2</f>
        <v>-173.6</v>
      </c>
      <c r="CCN38" s="347"/>
      <c r="CCO38" s="348" t="s">
        <v>942</v>
      </c>
      <c r="CCP38" s="345"/>
      <c r="CCQ38" s="346">
        <f>-27.6-12.8-12.8-68.2-31-21.2</f>
        <v>-173.6</v>
      </c>
      <c r="CCR38" s="347"/>
      <c r="CCS38" s="348" t="s">
        <v>942</v>
      </c>
      <c r="CCT38" s="345"/>
      <c r="CCU38" s="346">
        <f>-27.6-12.8-12.8-68.2-31-21.2</f>
        <v>-173.6</v>
      </c>
      <c r="CCV38" s="347"/>
      <c r="CCW38" s="348" t="s">
        <v>942</v>
      </c>
      <c r="CCX38" s="345"/>
      <c r="CCY38" s="346">
        <f>-27.6-12.8-12.8-68.2-31-21.2</f>
        <v>-173.6</v>
      </c>
      <c r="CCZ38" s="347"/>
      <c r="CDA38" s="348" t="s">
        <v>942</v>
      </c>
      <c r="CDB38" s="345"/>
      <c r="CDC38" s="346">
        <f>-27.6-12.8-12.8-68.2-31-21.2</f>
        <v>-173.6</v>
      </c>
      <c r="CDD38" s="347"/>
      <c r="CDE38" s="348" t="s">
        <v>942</v>
      </c>
      <c r="CDF38" s="345"/>
      <c r="CDG38" s="346">
        <f>-27.6-12.8-12.8-68.2-31-21.2</f>
        <v>-173.6</v>
      </c>
      <c r="CDH38" s="347"/>
      <c r="CDI38" s="348" t="s">
        <v>942</v>
      </c>
      <c r="CDJ38" s="345"/>
      <c r="CDK38" s="346">
        <f>-27.6-12.8-12.8-68.2-31-21.2</f>
        <v>-173.6</v>
      </c>
      <c r="CDL38" s="347"/>
      <c r="CDM38" s="348" t="s">
        <v>942</v>
      </c>
      <c r="CDN38" s="345"/>
      <c r="CDO38" s="346">
        <f>-27.6-12.8-12.8-68.2-31-21.2</f>
        <v>-173.6</v>
      </c>
      <c r="CDP38" s="347"/>
      <c r="CDQ38" s="348" t="s">
        <v>942</v>
      </c>
      <c r="CDR38" s="345"/>
      <c r="CDS38" s="346">
        <f>-27.6-12.8-12.8-68.2-31-21.2</f>
        <v>-173.6</v>
      </c>
      <c r="CDT38" s="347"/>
      <c r="CDU38" s="348" t="s">
        <v>942</v>
      </c>
      <c r="CDV38" s="345"/>
      <c r="CDW38" s="655">
        <f>-27.6-12.8-12.8-68.2-31-21.2</f>
        <v>-173.6</v>
      </c>
      <c r="CDX38" s="656"/>
      <c r="CDY38" s="657" t="s">
        <v>942</v>
      </c>
      <c r="CDZ38" s="658"/>
      <c r="CEA38" s="655">
        <f>-27.6-12.8-12.8-68.2-31-21.2</f>
        <v>-173.6</v>
      </c>
      <c r="CEB38" s="656"/>
      <c r="CEC38" s="657" t="s">
        <v>942</v>
      </c>
      <c r="CED38" s="658"/>
      <c r="CEE38" s="655">
        <f>-27.6-12.8-12.8-68.2-31-21.2</f>
        <v>-173.6</v>
      </c>
      <c r="CEF38" s="656"/>
      <c r="CEG38" s="657" t="s">
        <v>942</v>
      </c>
      <c r="CEH38" s="658"/>
      <c r="CEI38" s="655">
        <f>-27.6-12.8-12.8-68.2-31-21.2</f>
        <v>-173.6</v>
      </c>
      <c r="CEJ38" s="656"/>
      <c r="CEK38" s="657" t="s">
        <v>942</v>
      </c>
      <c r="CEL38" s="658"/>
      <c r="CEM38" s="655">
        <f>-27.6-12.8-12.8-68.2-31-21.2</f>
        <v>-173.6</v>
      </c>
      <c r="CEN38" s="656"/>
      <c r="CEO38" s="657" t="s">
        <v>942</v>
      </c>
      <c r="CEP38" s="658"/>
      <c r="CEQ38" s="655">
        <f>-27.6-12.8-12.8-68.2-31-21.2</f>
        <v>-173.6</v>
      </c>
      <c r="CER38" s="656"/>
      <c r="CES38" s="657" t="s">
        <v>942</v>
      </c>
      <c r="CET38" s="658"/>
      <c r="CEU38" s="655">
        <f>-27.6-12.8-12.8-68.2-31-21.2</f>
        <v>-173.6</v>
      </c>
      <c r="CEV38" s="656"/>
      <c r="CEW38" s="657" t="s">
        <v>942</v>
      </c>
      <c r="CEX38" s="658"/>
      <c r="CEY38" s="655">
        <f>-27.6-12.8-12.8-68.2-31-21.2</f>
        <v>-173.6</v>
      </c>
      <c r="CEZ38" s="656"/>
      <c r="CFA38" s="657" t="s">
        <v>942</v>
      </c>
      <c r="CFB38" s="658"/>
      <c r="CFC38" s="655">
        <f>-27.6-12.8-12.8-68.2-31-21.2</f>
        <v>-173.6</v>
      </c>
      <c r="CFD38" s="656"/>
      <c r="CFE38" s="657" t="s">
        <v>942</v>
      </c>
      <c r="CFF38" s="658"/>
      <c r="CFG38" s="655">
        <f>-27.6-12.8-12.8-68.2-31-21.2</f>
        <v>-173.6</v>
      </c>
      <c r="CFH38" s="656"/>
      <c r="CFI38" s="657" t="s">
        <v>942</v>
      </c>
      <c r="CFJ38" s="658"/>
      <c r="CFK38" s="655">
        <f>-27.6-12.8-12.8-68.2-31-21.2</f>
        <v>-173.6</v>
      </c>
      <c r="CFL38" s="656"/>
      <c r="CFM38" s="657" t="s">
        <v>942</v>
      </c>
      <c r="CFN38" s="658"/>
      <c r="CFO38" s="655">
        <f>-27.6-12.8-12.8-68.2-31-21.2</f>
        <v>-173.6</v>
      </c>
      <c r="CFP38" s="656"/>
      <c r="CFQ38" s="657" t="s">
        <v>942</v>
      </c>
      <c r="CFR38" s="658"/>
      <c r="CFS38" s="655">
        <f>-27.6-12.8-12.8-68.2-31-21.2</f>
        <v>-173.6</v>
      </c>
      <c r="CFT38" s="656"/>
      <c r="CFU38" s="657" t="s">
        <v>942</v>
      </c>
      <c r="CFV38" s="658"/>
      <c r="CFW38" s="655">
        <f>-27.6-12.8-12.8-68.2-31-21.2</f>
        <v>-173.6</v>
      </c>
      <c r="CFX38" s="656"/>
      <c r="CFY38" s="657" t="s">
        <v>942</v>
      </c>
      <c r="CFZ38" s="658"/>
      <c r="CGA38" s="655">
        <f>-27.6-12.8-12.8-68.2-31-21.2</f>
        <v>-173.6</v>
      </c>
      <c r="CGB38" s="656"/>
      <c r="CGC38" s="657" t="s">
        <v>942</v>
      </c>
      <c r="CGD38" s="658"/>
      <c r="CGE38" s="655">
        <f>-27.6-12.8-12.8-68.2-31-21.2</f>
        <v>-173.6</v>
      </c>
      <c r="CGF38" s="656"/>
      <c r="CGG38" s="657" t="s">
        <v>942</v>
      </c>
      <c r="CGH38" s="658"/>
      <c r="CGI38" s="655">
        <f>-27.6-12.8-12.8-68.2-31-21.2</f>
        <v>-173.6</v>
      </c>
      <c r="CGJ38" s="656"/>
      <c r="CGK38" s="657" t="s">
        <v>942</v>
      </c>
      <c r="CGL38" s="658"/>
      <c r="CGM38" s="655">
        <f>-27.6-12.8-12.8-68.2-31-21.2</f>
        <v>-173.6</v>
      </c>
      <c r="CGN38" s="656"/>
      <c r="CGO38" s="657" t="s">
        <v>942</v>
      </c>
      <c r="CGP38" s="658"/>
      <c r="CGQ38" s="655">
        <f>-27.6-12.8-12.8-68.2-31-21.2</f>
        <v>-173.6</v>
      </c>
      <c r="CGR38" s="656"/>
      <c r="CGS38" s="657" t="s">
        <v>942</v>
      </c>
      <c r="CGT38" s="658"/>
      <c r="CGU38" s="655">
        <f>-27.6-12.8-12.8-68.2-31-21.2</f>
        <v>-173.6</v>
      </c>
      <c r="CGV38" s="656"/>
      <c r="CGW38" s="657" t="s">
        <v>942</v>
      </c>
      <c r="CGX38" s="658"/>
      <c r="CGY38" s="655">
        <f>-27.6-12.8-12.8-68.2-31-21.2</f>
        <v>-173.6</v>
      </c>
      <c r="CGZ38" s="656"/>
      <c r="CHA38" s="657" t="s">
        <v>942</v>
      </c>
      <c r="CHB38" s="658"/>
      <c r="CHC38" s="655">
        <f>-27.6-12.8-12.8-68.2-31-21.2</f>
        <v>-173.6</v>
      </c>
      <c r="CHD38" s="656"/>
      <c r="CHE38" s="657" t="s">
        <v>942</v>
      </c>
      <c r="CHF38" s="658"/>
      <c r="CHG38" s="655">
        <f>-27.6-12.8-12.8-68.2-31-21.2</f>
        <v>-173.6</v>
      </c>
      <c r="CHH38" s="656"/>
      <c r="CHI38" s="657" t="s">
        <v>942</v>
      </c>
      <c r="CHJ38" s="658"/>
      <c r="CHK38" s="655">
        <f>-27.6-12.8-12.8-68.2-31-21.2</f>
        <v>-173.6</v>
      </c>
      <c r="CHL38" s="656"/>
      <c r="CHM38" s="657" t="s">
        <v>942</v>
      </c>
      <c r="CHN38" s="658"/>
      <c r="CHO38" s="655">
        <f>-27.6-12.8-12.8-68.2-31-21.2</f>
        <v>-173.6</v>
      </c>
      <c r="CHP38" s="656"/>
      <c r="CHQ38" s="657" t="s">
        <v>942</v>
      </c>
      <c r="CHR38" s="658"/>
      <c r="CHS38" s="655">
        <f>-27.6-12.8-12.8-68.2-31-21.2</f>
        <v>-173.6</v>
      </c>
      <c r="CHT38" s="656"/>
      <c r="CHU38" s="657" t="s">
        <v>942</v>
      </c>
      <c r="CHV38" s="658"/>
      <c r="CHW38" s="655">
        <f>-27.6-12.8-12.8-68.2-31-21.2</f>
        <v>-173.6</v>
      </c>
      <c r="CHX38" s="656"/>
      <c r="CHY38" s="657" t="s">
        <v>942</v>
      </c>
      <c r="CHZ38" s="658"/>
      <c r="CIA38" s="655">
        <f>-27.6-12.8-12.8-68.2-31-21.2</f>
        <v>-173.6</v>
      </c>
      <c r="CIB38" s="656"/>
      <c r="CIC38" s="657" t="s">
        <v>942</v>
      </c>
      <c r="CID38" s="658"/>
      <c r="CIE38" s="655">
        <f>-27.6-12.8-12.8-68.2-31-21.2</f>
        <v>-173.6</v>
      </c>
      <c r="CIF38" s="656"/>
      <c r="CIG38" s="657" t="s">
        <v>942</v>
      </c>
      <c r="CIH38" s="658"/>
      <c r="CII38" s="655">
        <f>-27.6-12.8-12.8-68.2-31-21.2</f>
        <v>-173.6</v>
      </c>
      <c r="CIJ38" s="656"/>
      <c r="CIK38" s="657" t="s">
        <v>942</v>
      </c>
      <c r="CIL38" s="658"/>
      <c r="CIM38" s="655">
        <f>-27.6-12.8-12.8-68.2-31-21.2</f>
        <v>-173.6</v>
      </c>
      <c r="CIN38" s="656"/>
      <c r="CIO38" s="657" t="s">
        <v>942</v>
      </c>
      <c r="CIP38" s="658"/>
      <c r="CIQ38" s="655">
        <f>-27.6-12.8-12.8-68.2-31-21.2</f>
        <v>-173.6</v>
      </c>
      <c r="CIR38" s="656"/>
      <c r="CIS38" s="657" t="s">
        <v>942</v>
      </c>
      <c r="CIT38" s="658"/>
      <c r="CIU38" s="655">
        <f>-27.6-12.8-12.8-68.2-31-21.2</f>
        <v>-173.6</v>
      </c>
      <c r="CIV38" s="656"/>
      <c r="CIW38" s="657" t="s">
        <v>942</v>
      </c>
      <c r="CIX38" s="658"/>
      <c r="CIY38" s="655">
        <f>-27.6-12.8-12.8-68.2-31-21.2</f>
        <v>-173.6</v>
      </c>
      <c r="CIZ38" s="656"/>
      <c r="CJA38" s="657" t="s">
        <v>942</v>
      </c>
      <c r="CJB38" s="658"/>
      <c r="CJC38" s="655">
        <f>-27.6-12.8-12.8-68.2-31-21.2</f>
        <v>-173.6</v>
      </c>
      <c r="CJD38" s="656"/>
      <c r="CJE38" s="657" t="s">
        <v>942</v>
      </c>
      <c r="CJF38" s="658"/>
      <c r="CJG38" s="655">
        <f>-27.6-12.8-12.8-68.2-31-21.2</f>
        <v>-173.6</v>
      </c>
      <c r="CJH38" s="656"/>
      <c r="CJI38" s="657" t="s">
        <v>942</v>
      </c>
      <c r="CJJ38" s="658"/>
      <c r="CJK38" s="655">
        <f>-27.6-12.8-12.8-68.2-31-21.2</f>
        <v>-173.6</v>
      </c>
      <c r="CJL38" s="656"/>
      <c r="CJM38" s="657" t="s">
        <v>942</v>
      </c>
      <c r="CJN38" s="658"/>
      <c r="CJO38" s="655">
        <f>-27.6-12.8-12.8-68.2-31-21.2</f>
        <v>-173.6</v>
      </c>
      <c r="CJP38" s="656"/>
      <c r="CJQ38" s="657" t="s">
        <v>942</v>
      </c>
      <c r="CJR38" s="658"/>
      <c r="CJS38" s="655">
        <f>-27.6-12.8-12.8-68.2-31-21.2</f>
        <v>-173.6</v>
      </c>
      <c r="CJT38" s="656"/>
      <c r="CJU38" s="657" t="s">
        <v>942</v>
      </c>
      <c r="CJV38" s="658"/>
      <c r="CJW38" s="655">
        <f>-27.6-12.8-12.8-68.2-31-21.2</f>
        <v>-173.6</v>
      </c>
      <c r="CJX38" s="656"/>
      <c r="CJY38" s="657" t="s">
        <v>942</v>
      </c>
      <c r="CJZ38" s="658"/>
      <c r="CKA38" s="655">
        <f>-27.6-12.8-12.8-68.2-31-21.2</f>
        <v>-173.6</v>
      </c>
      <c r="CKB38" s="656"/>
      <c r="CKC38" s="657" t="s">
        <v>942</v>
      </c>
      <c r="CKD38" s="658"/>
      <c r="CKE38" s="655">
        <f>-27.6-12.8-12.8-68.2-31-21.2</f>
        <v>-173.6</v>
      </c>
      <c r="CKF38" s="656"/>
      <c r="CKG38" s="657" t="s">
        <v>942</v>
      </c>
      <c r="CKH38" s="658"/>
      <c r="CKI38" s="655">
        <f>-27.6-12.8-12.8-68.2-31-21.2</f>
        <v>-173.6</v>
      </c>
      <c r="CKJ38" s="656"/>
      <c r="CKK38" s="657" t="s">
        <v>942</v>
      </c>
      <c r="CKL38" s="658"/>
      <c r="CKM38" s="655">
        <f>-27.6-12.8-12.8-68.2-31-21.2</f>
        <v>-173.6</v>
      </c>
      <c r="CKN38" s="656"/>
      <c r="CKO38" s="657" t="s">
        <v>942</v>
      </c>
      <c r="CKP38" s="658"/>
      <c r="CKQ38" s="655">
        <f>-27.6-12.8-12.8-68.2-31-21.2</f>
        <v>-173.6</v>
      </c>
      <c r="CKR38" s="656"/>
      <c r="CKS38" s="657" t="s">
        <v>942</v>
      </c>
      <c r="CKT38" s="658"/>
      <c r="CKU38" s="655">
        <f>-27.6-12.8-12.8-68.2-31-21.2</f>
        <v>-173.6</v>
      </c>
      <c r="CKV38" s="656"/>
      <c r="CKW38" s="657" t="s">
        <v>942</v>
      </c>
      <c r="CKX38" s="658"/>
      <c r="CKY38" s="655">
        <f>-27.6-12.8-12.8-68.2-31-21.2</f>
        <v>-173.6</v>
      </c>
      <c r="CKZ38" s="656"/>
      <c r="CLA38" s="657" t="s">
        <v>942</v>
      </c>
      <c r="CLB38" s="658"/>
      <c r="CLC38" s="655">
        <f>-27.6-12.8-12.8-68.2-31-21.2</f>
        <v>-173.6</v>
      </c>
      <c r="CLD38" s="656"/>
      <c r="CLE38" s="657" t="s">
        <v>942</v>
      </c>
      <c r="CLF38" s="658"/>
      <c r="CLG38" s="655">
        <f>-27.6-12.8-12.8-68.2-31-21.2</f>
        <v>-173.6</v>
      </c>
      <c r="CLH38" s="656"/>
      <c r="CLI38" s="657" t="s">
        <v>942</v>
      </c>
      <c r="CLJ38" s="658"/>
      <c r="CLK38" s="655">
        <f>-27.6-12.8-12.8-68.2-31-21.2</f>
        <v>-173.6</v>
      </c>
      <c r="CLL38" s="656"/>
      <c r="CLM38" s="657" t="s">
        <v>942</v>
      </c>
      <c r="CLN38" s="658"/>
      <c r="CLO38" s="655">
        <f>-27.6-12.8-12.8-68.2-31-21.2</f>
        <v>-173.6</v>
      </c>
      <c r="CLP38" s="656"/>
      <c r="CLQ38" s="657" t="s">
        <v>942</v>
      </c>
      <c r="CLR38" s="658"/>
      <c r="CLS38" s="655">
        <f>-27.6-12.8-12.8-68.2-31-21.2</f>
        <v>-173.6</v>
      </c>
      <c r="CLT38" s="656"/>
      <c r="CLU38" s="657" t="s">
        <v>942</v>
      </c>
      <c r="CLV38" s="658"/>
      <c r="CLW38" s="655">
        <f>-27.6-12.8-12.8-68.2-31-21.2</f>
        <v>-173.6</v>
      </c>
      <c r="CLX38" s="656"/>
      <c r="CLY38" s="657" t="s">
        <v>942</v>
      </c>
      <c r="CLZ38" s="658"/>
      <c r="CMA38" s="655">
        <f>-27.6-12.8-12.8-68.2-31-21.2</f>
        <v>-173.6</v>
      </c>
      <c r="CMB38" s="656"/>
      <c r="CMC38" s="657" t="s">
        <v>942</v>
      </c>
      <c r="CMD38" s="658"/>
      <c r="CME38" s="655">
        <f>-27.6-12.8-12.8-68.2-31-21.2</f>
        <v>-173.6</v>
      </c>
      <c r="CMF38" s="656"/>
      <c r="CMG38" s="657" t="s">
        <v>942</v>
      </c>
      <c r="CMH38" s="658"/>
      <c r="CMI38" s="655">
        <f>-27.6-12.8-12.8-68.2-31-21.2</f>
        <v>-173.6</v>
      </c>
      <c r="CMJ38" s="656"/>
      <c r="CMK38" s="657" t="s">
        <v>942</v>
      </c>
      <c r="CML38" s="658"/>
      <c r="CMM38" s="655">
        <f>-27.6-12.8-12.8-68.2-31-21.2</f>
        <v>-173.6</v>
      </c>
      <c r="CMN38" s="656"/>
      <c r="CMO38" s="657" t="s">
        <v>942</v>
      </c>
      <c r="CMP38" s="658"/>
      <c r="CMQ38" s="655">
        <f>-27.6-12.8-12.8-68.2-31-21.2</f>
        <v>-173.6</v>
      </c>
      <c r="CMR38" s="656"/>
      <c r="CMS38" s="657" t="s">
        <v>942</v>
      </c>
      <c r="CMT38" s="658"/>
      <c r="CMU38" s="655">
        <f>-27.6-12.8-12.8-68.2-31-21.2</f>
        <v>-173.6</v>
      </c>
      <c r="CMV38" s="656"/>
      <c r="CMW38" s="657" t="s">
        <v>942</v>
      </c>
      <c r="CMX38" s="658"/>
      <c r="CMY38" s="655">
        <f>-27.6-12.8-12.8-68.2-31-21.2</f>
        <v>-173.6</v>
      </c>
      <c r="CMZ38" s="656"/>
      <c r="CNA38" s="657" t="s">
        <v>942</v>
      </c>
      <c r="CNB38" s="658"/>
      <c r="CNC38" s="655">
        <f>-27.6-12.8-12.8-68.2-31-21.2</f>
        <v>-173.6</v>
      </c>
      <c r="CND38" s="656"/>
      <c r="CNE38" s="657" t="s">
        <v>942</v>
      </c>
      <c r="CNF38" s="658"/>
      <c r="CNG38" s="655">
        <f>-27.6-12.8-12.8-68.2-31-21.2</f>
        <v>-173.6</v>
      </c>
      <c r="CNH38" s="656"/>
      <c r="CNI38" s="657" t="s">
        <v>942</v>
      </c>
      <c r="CNJ38" s="658"/>
      <c r="CNK38" s="655">
        <f>-27.6-12.8-12.8-68.2-31-21.2</f>
        <v>-173.6</v>
      </c>
      <c r="CNL38" s="656"/>
      <c r="CNM38" s="657" t="s">
        <v>942</v>
      </c>
      <c r="CNN38" s="658"/>
      <c r="CNO38" s="655">
        <f>-27.6-12.8-12.8-68.2-31-21.2</f>
        <v>-173.6</v>
      </c>
      <c r="CNP38" s="656"/>
      <c r="CNQ38" s="657" t="s">
        <v>942</v>
      </c>
      <c r="CNR38" s="658"/>
      <c r="CNS38" s="655">
        <f>-27.6-12.8-12.8-68.2-31-21.2</f>
        <v>-173.6</v>
      </c>
      <c r="CNT38" s="656"/>
      <c r="CNU38" s="657" t="s">
        <v>942</v>
      </c>
      <c r="CNV38" s="658"/>
      <c r="CNW38" s="655">
        <f>-27.6-12.8-12.8-68.2-31-21.2</f>
        <v>-173.6</v>
      </c>
      <c r="CNX38" s="656"/>
      <c r="CNY38" s="657" t="s">
        <v>942</v>
      </c>
      <c r="CNZ38" s="658"/>
      <c r="COA38" s="655">
        <f>-27.6-12.8-12.8-68.2-31-21.2</f>
        <v>-173.6</v>
      </c>
      <c r="COB38" s="656"/>
      <c r="COC38" s="657" t="s">
        <v>942</v>
      </c>
      <c r="COD38" s="658"/>
      <c r="COE38" s="655">
        <f>-27.6-12.8-12.8-68.2-31-21.2</f>
        <v>-173.6</v>
      </c>
      <c r="COF38" s="656"/>
      <c r="COG38" s="657" t="s">
        <v>942</v>
      </c>
      <c r="COH38" s="658"/>
      <c r="COI38" s="655">
        <f>-27.6-12.8-12.8-68.2-31-21.2</f>
        <v>-173.6</v>
      </c>
      <c r="COJ38" s="656"/>
      <c r="COK38" s="657" t="s">
        <v>942</v>
      </c>
      <c r="COL38" s="658"/>
      <c r="COM38" s="655">
        <f>-27.6-12.8-12.8-68.2-31-21.2</f>
        <v>-173.6</v>
      </c>
      <c r="CON38" s="656"/>
      <c r="COO38" s="657" t="s">
        <v>942</v>
      </c>
      <c r="COP38" s="658"/>
      <c r="COQ38" s="655">
        <f>-27.6-12.8-12.8-68.2-31-21.2</f>
        <v>-173.6</v>
      </c>
      <c r="COR38" s="656"/>
      <c r="COS38" s="657" t="s">
        <v>942</v>
      </c>
      <c r="COT38" s="658"/>
      <c r="COU38" s="655">
        <f>-27.6-12.8-12.8-68.2-31-21.2</f>
        <v>-173.6</v>
      </c>
      <c r="COV38" s="656"/>
      <c r="COW38" s="657" t="s">
        <v>942</v>
      </c>
      <c r="COX38" s="658"/>
      <c r="COY38" s="655">
        <f>-27.6-12.8-12.8-68.2-31-21.2</f>
        <v>-173.6</v>
      </c>
      <c r="COZ38" s="656"/>
      <c r="CPA38" s="657" t="s">
        <v>942</v>
      </c>
      <c r="CPB38" s="658"/>
      <c r="CPC38" s="655">
        <f>-27.6-12.8-12.8-68.2-31-21.2</f>
        <v>-173.6</v>
      </c>
      <c r="CPD38" s="656"/>
      <c r="CPE38" s="657" t="s">
        <v>942</v>
      </c>
      <c r="CPF38" s="658"/>
      <c r="CPG38" s="655">
        <f>-27.6-12.8-12.8-68.2-31-21.2</f>
        <v>-173.6</v>
      </c>
      <c r="CPH38" s="656"/>
      <c r="CPI38" s="657" t="s">
        <v>942</v>
      </c>
      <c r="CPJ38" s="658"/>
      <c r="CPK38" s="655">
        <f>-27.6-12.8-12.8-68.2-31-21.2</f>
        <v>-173.6</v>
      </c>
      <c r="CPL38" s="656"/>
      <c r="CPM38" s="657" t="s">
        <v>942</v>
      </c>
      <c r="CPN38" s="658"/>
      <c r="CPO38" s="655">
        <f>-27.6-12.8-12.8-68.2-31-21.2</f>
        <v>-173.6</v>
      </c>
      <c r="CPP38" s="656"/>
      <c r="CPQ38" s="657" t="s">
        <v>942</v>
      </c>
      <c r="CPR38" s="658"/>
      <c r="CPS38" s="655">
        <f>-27.6-12.8-12.8-68.2-31-21.2</f>
        <v>-173.6</v>
      </c>
      <c r="CPT38" s="656"/>
      <c r="CPU38" s="657" t="s">
        <v>942</v>
      </c>
      <c r="CPV38" s="658"/>
      <c r="CPW38" s="655">
        <f>-27.6-12.8-12.8-68.2-31-21.2</f>
        <v>-173.6</v>
      </c>
      <c r="CPX38" s="656"/>
      <c r="CPY38" s="657" t="s">
        <v>942</v>
      </c>
      <c r="CPZ38" s="658"/>
      <c r="CQA38" s="655">
        <f>-27.6-12.8-12.8-68.2-31-21.2</f>
        <v>-173.6</v>
      </c>
      <c r="CQB38" s="656"/>
      <c r="CQC38" s="657" t="s">
        <v>942</v>
      </c>
      <c r="CQD38" s="658"/>
      <c r="CQE38" s="655">
        <f>-27.6-12.8-12.8-68.2-31-21.2</f>
        <v>-173.6</v>
      </c>
      <c r="CQF38" s="656"/>
      <c r="CQG38" s="657" t="s">
        <v>942</v>
      </c>
      <c r="CQH38" s="658"/>
      <c r="CQI38" s="655">
        <f>-27.6-12.8-12.8-68.2-31-21.2</f>
        <v>-173.6</v>
      </c>
      <c r="CQJ38" s="656"/>
      <c r="CQK38" s="657" t="s">
        <v>942</v>
      </c>
      <c r="CQL38" s="658"/>
      <c r="CQM38" s="655">
        <f>-27.6-12.8-12.8-68.2-31-21.2</f>
        <v>-173.6</v>
      </c>
      <c r="CQN38" s="656"/>
      <c r="CQO38" s="657" t="s">
        <v>942</v>
      </c>
      <c r="CQP38" s="658"/>
      <c r="CQQ38" s="655">
        <f>-27.6-12.8-12.8-68.2-31-21.2</f>
        <v>-173.6</v>
      </c>
      <c r="CQR38" s="656"/>
      <c r="CQS38" s="657" t="s">
        <v>942</v>
      </c>
      <c r="CQT38" s="658"/>
      <c r="CQU38" s="655">
        <f>-27.6-12.8-12.8-68.2-31-21.2</f>
        <v>-173.6</v>
      </c>
      <c r="CQV38" s="656"/>
      <c r="CQW38" s="657" t="s">
        <v>942</v>
      </c>
      <c r="CQX38" s="658"/>
      <c r="CQY38" s="655">
        <f>-27.6-12.8-12.8-68.2-31-21.2</f>
        <v>-173.6</v>
      </c>
      <c r="CQZ38" s="656"/>
      <c r="CRA38" s="657" t="s">
        <v>942</v>
      </c>
      <c r="CRB38" s="658"/>
      <c r="CRC38" s="655">
        <f>-27.6-12.8-12.8-68.2-31-21.2</f>
        <v>-173.6</v>
      </c>
      <c r="CRD38" s="656"/>
      <c r="CRE38" s="657" t="s">
        <v>942</v>
      </c>
      <c r="CRF38" s="658"/>
      <c r="CRG38" s="655">
        <f>-27.6-12.8-12.8-68.2-31-21.2</f>
        <v>-173.6</v>
      </c>
      <c r="CRH38" s="656"/>
      <c r="CRI38" s="657" t="s">
        <v>942</v>
      </c>
      <c r="CRJ38" s="658"/>
      <c r="CRK38" s="655">
        <f>-27.6-12.8-12.8-68.2-31-21.2</f>
        <v>-173.6</v>
      </c>
      <c r="CRL38" s="656"/>
      <c r="CRM38" s="657" t="s">
        <v>942</v>
      </c>
      <c r="CRN38" s="658"/>
      <c r="CRO38" s="655">
        <f>-27.6-12.8-12.8-68.2-31-21.2</f>
        <v>-173.6</v>
      </c>
      <c r="CRP38" s="656"/>
      <c r="CRQ38" s="657" t="s">
        <v>942</v>
      </c>
      <c r="CRR38" s="658"/>
      <c r="CRS38" s="655">
        <f>-27.6-12.8-12.8-68.2-31-21.2</f>
        <v>-173.6</v>
      </c>
      <c r="CRT38" s="656"/>
      <c r="CRU38" s="657" t="s">
        <v>942</v>
      </c>
      <c r="CRV38" s="658"/>
      <c r="CRW38" s="655">
        <f>-27.6-12.8-12.8-68.2-31-21.2</f>
        <v>-173.6</v>
      </c>
      <c r="CRX38" s="656"/>
      <c r="CRY38" s="657" t="s">
        <v>942</v>
      </c>
      <c r="CRZ38" s="658"/>
      <c r="CSA38" s="655">
        <f>-27.6-12.8-12.8-68.2-31-21.2</f>
        <v>-173.6</v>
      </c>
      <c r="CSB38" s="656"/>
      <c r="CSC38" s="657" t="s">
        <v>942</v>
      </c>
      <c r="CSD38" s="658"/>
      <c r="CSE38" s="655">
        <f>-27.6-12.8-12.8-68.2-31-21.2</f>
        <v>-173.6</v>
      </c>
      <c r="CSF38" s="656"/>
      <c r="CSG38" s="657" t="s">
        <v>942</v>
      </c>
      <c r="CSH38" s="658"/>
      <c r="CSI38" s="655">
        <f>-27.6-12.8-12.8-68.2-31-21.2</f>
        <v>-173.6</v>
      </c>
      <c r="CSJ38" s="656"/>
      <c r="CSK38" s="657" t="s">
        <v>942</v>
      </c>
      <c r="CSL38" s="658"/>
      <c r="CSM38" s="655">
        <f>-27.6-12.8-12.8-68.2-31-21.2</f>
        <v>-173.6</v>
      </c>
      <c r="CSN38" s="656"/>
      <c r="CSO38" s="657" t="s">
        <v>942</v>
      </c>
      <c r="CSP38" s="658"/>
      <c r="CSQ38" s="655">
        <f>-27.6-12.8-12.8-68.2-31-21.2</f>
        <v>-173.6</v>
      </c>
      <c r="CSR38" s="656"/>
      <c r="CSS38" s="657" t="s">
        <v>942</v>
      </c>
      <c r="CST38" s="658"/>
      <c r="CSU38" s="655">
        <f>-27.6-12.8-12.8-68.2-31-21.2</f>
        <v>-173.6</v>
      </c>
      <c r="CSV38" s="656"/>
      <c r="CSW38" s="657" t="s">
        <v>942</v>
      </c>
      <c r="CSX38" s="658"/>
      <c r="CSY38" s="655">
        <f>-27.6-12.8-12.8-68.2-31-21.2</f>
        <v>-173.6</v>
      </c>
      <c r="CSZ38" s="656"/>
      <c r="CTA38" s="657" t="s">
        <v>942</v>
      </c>
      <c r="CTB38" s="658"/>
      <c r="CTC38" s="655">
        <f>-27.6-12.8-12.8-68.2-31-21.2</f>
        <v>-173.6</v>
      </c>
      <c r="CTD38" s="656"/>
      <c r="CTE38" s="657" t="s">
        <v>942</v>
      </c>
      <c r="CTF38" s="658"/>
      <c r="CTG38" s="655">
        <f>-27.6-12.8-12.8-68.2-31-21.2</f>
        <v>-173.6</v>
      </c>
      <c r="CTH38" s="656"/>
      <c r="CTI38" s="657" t="s">
        <v>942</v>
      </c>
      <c r="CTJ38" s="658"/>
      <c r="CTK38" s="655">
        <f>-27.6-12.8-12.8-68.2-31-21.2</f>
        <v>-173.6</v>
      </c>
      <c r="CTL38" s="656"/>
      <c r="CTM38" s="657" t="s">
        <v>942</v>
      </c>
      <c r="CTN38" s="658"/>
      <c r="CTO38" s="655">
        <f>-27.6-12.8-12.8-68.2-31-21.2</f>
        <v>-173.6</v>
      </c>
      <c r="CTP38" s="656"/>
      <c r="CTQ38" s="657" t="s">
        <v>942</v>
      </c>
      <c r="CTR38" s="658"/>
      <c r="CTS38" s="655">
        <f>-27.6-12.8-12.8-68.2-31-21.2</f>
        <v>-173.6</v>
      </c>
      <c r="CTT38" s="656"/>
      <c r="CTU38" s="657" t="s">
        <v>942</v>
      </c>
      <c r="CTV38" s="658"/>
      <c r="CTW38" s="655">
        <f>-27.6-12.8-12.8-68.2-31-21.2</f>
        <v>-173.6</v>
      </c>
      <c r="CTX38" s="656"/>
      <c r="CTY38" s="657" t="s">
        <v>942</v>
      </c>
      <c r="CTZ38" s="658"/>
      <c r="CUA38" s="655">
        <f>-27.6-12.8-12.8-68.2-31-21.2</f>
        <v>-173.6</v>
      </c>
      <c r="CUB38" s="656"/>
      <c r="CUC38" s="657" t="s">
        <v>942</v>
      </c>
      <c r="CUD38" s="658"/>
      <c r="CUE38" s="655">
        <f>-27.6-12.8-12.8-68.2-31-21.2</f>
        <v>-173.6</v>
      </c>
      <c r="CUF38" s="656"/>
      <c r="CUG38" s="657" t="s">
        <v>942</v>
      </c>
      <c r="CUH38" s="658"/>
      <c r="CUI38" s="655">
        <f>-27.6-12.8-12.8-68.2-31-21.2</f>
        <v>-173.6</v>
      </c>
      <c r="CUJ38" s="656"/>
      <c r="CUK38" s="657" t="s">
        <v>942</v>
      </c>
      <c r="CUL38" s="658"/>
      <c r="CUM38" s="655">
        <f>-27.6-12.8-12.8-68.2-31-21.2</f>
        <v>-173.6</v>
      </c>
      <c r="CUN38" s="656"/>
      <c r="CUO38" s="657" t="s">
        <v>942</v>
      </c>
      <c r="CUP38" s="658"/>
      <c r="CUQ38" s="655">
        <f>-27.6-12.8-12.8-68.2-31-21.2</f>
        <v>-173.6</v>
      </c>
      <c r="CUR38" s="656"/>
      <c r="CUS38" s="657" t="s">
        <v>942</v>
      </c>
      <c r="CUT38" s="658"/>
      <c r="CUU38" s="655">
        <f>-27.6-12.8-12.8-68.2-31-21.2</f>
        <v>-173.6</v>
      </c>
      <c r="CUV38" s="656"/>
      <c r="CUW38" s="657" t="s">
        <v>942</v>
      </c>
      <c r="CUX38" s="658"/>
      <c r="CUY38" s="655">
        <f>-27.6-12.8-12.8-68.2-31-21.2</f>
        <v>-173.6</v>
      </c>
      <c r="CUZ38" s="656"/>
      <c r="CVA38" s="657" t="s">
        <v>942</v>
      </c>
      <c r="CVB38" s="658"/>
      <c r="CVC38" s="655">
        <f>-27.6-12.8-12.8-68.2-31-21.2</f>
        <v>-173.6</v>
      </c>
      <c r="CVD38" s="656"/>
      <c r="CVE38" s="657" t="s">
        <v>942</v>
      </c>
      <c r="CVF38" s="658"/>
      <c r="CVG38" s="655">
        <f>-27.6-12.8-12.8-68.2-31-21.2</f>
        <v>-173.6</v>
      </c>
      <c r="CVH38" s="656"/>
      <c r="CVI38" s="657" t="s">
        <v>942</v>
      </c>
      <c r="CVJ38" s="658"/>
      <c r="CVK38" s="655">
        <f>-27.6-12.8-12.8-68.2-31-21.2</f>
        <v>-173.6</v>
      </c>
      <c r="CVL38" s="656"/>
      <c r="CVM38" s="657" t="s">
        <v>942</v>
      </c>
      <c r="CVN38" s="658"/>
      <c r="CVO38" s="655">
        <f>-27.6-12.8-12.8-68.2-31-21.2</f>
        <v>-173.6</v>
      </c>
      <c r="CVP38" s="656"/>
      <c r="CVQ38" s="657" t="s">
        <v>942</v>
      </c>
      <c r="CVR38" s="658"/>
      <c r="CVS38" s="655">
        <f>-27.6-12.8-12.8-68.2-31-21.2</f>
        <v>-173.6</v>
      </c>
      <c r="CVT38" s="656"/>
      <c r="CVU38" s="657" t="s">
        <v>942</v>
      </c>
      <c r="CVV38" s="658"/>
      <c r="CVW38" s="655">
        <f>-27.6-12.8-12.8-68.2-31-21.2</f>
        <v>-173.6</v>
      </c>
      <c r="CVX38" s="656"/>
      <c r="CVY38" s="657" t="s">
        <v>942</v>
      </c>
      <c r="CVZ38" s="658"/>
      <c r="CWA38" s="655">
        <f>-27.6-12.8-12.8-68.2-31-21.2</f>
        <v>-173.6</v>
      </c>
      <c r="CWB38" s="656"/>
      <c r="CWC38" s="657" t="s">
        <v>942</v>
      </c>
      <c r="CWD38" s="658"/>
      <c r="CWE38" s="655">
        <f>-27.6-12.8-12.8-68.2-31-21.2</f>
        <v>-173.6</v>
      </c>
      <c r="CWF38" s="656"/>
      <c r="CWG38" s="657" t="s">
        <v>942</v>
      </c>
      <c r="CWH38" s="658"/>
      <c r="CWI38" s="655">
        <f>-27.6-12.8-12.8-68.2-31-21.2</f>
        <v>-173.6</v>
      </c>
      <c r="CWJ38" s="656"/>
      <c r="CWK38" s="657" t="s">
        <v>942</v>
      </c>
      <c r="CWL38" s="658"/>
      <c r="CWM38" s="655">
        <f>-27.6-12.8-12.8-68.2-31-21.2</f>
        <v>-173.6</v>
      </c>
      <c r="CWN38" s="656"/>
      <c r="CWO38" s="657" t="s">
        <v>942</v>
      </c>
      <c r="CWP38" s="658"/>
      <c r="CWQ38" s="655">
        <f>-27.6-12.8-12.8-68.2-31-21.2</f>
        <v>-173.6</v>
      </c>
      <c r="CWR38" s="656"/>
      <c r="CWS38" s="657" t="s">
        <v>942</v>
      </c>
      <c r="CWT38" s="658"/>
      <c r="CWU38" s="655">
        <f>-27.6-12.8-12.8-68.2-31-21.2</f>
        <v>-173.6</v>
      </c>
      <c r="CWV38" s="656"/>
      <c r="CWW38" s="657" t="s">
        <v>942</v>
      </c>
      <c r="CWX38" s="658"/>
      <c r="CWY38" s="655">
        <f>-27.6-12.8-12.8-68.2-31-21.2</f>
        <v>-173.6</v>
      </c>
      <c r="CWZ38" s="656"/>
      <c r="CXA38" s="657" t="s">
        <v>942</v>
      </c>
      <c r="CXB38" s="658"/>
      <c r="CXC38" s="655">
        <f>-27.6-12.8-12.8-68.2-31-21.2</f>
        <v>-173.6</v>
      </c>
      <c r="CXD38" s="656"/>
      <c r="CXE38" s="657" t="s">
        <v>942</v>
      </c>
      <c r="CXF38" s="658"/>
      <c r="CXG38" s="655">
        <f>-27.6-12.8-12.8-68.2-31-21.2</f>
        <v>-173.6</v>
      </c>
      <c r="CXH38" s="656"/>
      <c r="CXI38" s="657" t="s">
        <v>942</v>
      </c>
      <c r="CXJ38" s="658"/>
      <c r="CXK38" s="655">
        <f>-27.6-12.8-12.8-68.2-31-21.2</f>
        <v>-173.6</v>
      </c>
      <c r="CXL38" s="656"/>
      <c r="CXM38" s="657" t="s">
        <v>942</v>
      </c>
      <c r="CXN38" s="658"/>
      <c r="CXO38" s="655">
        <f>-27.6-12.8-12.8-68.2-31-21.2</f>
        <v>-173.6</v>
      </c>
      <c r="CXP38" s="656"/>
      <c r="CXQ38" s="657" t="s">
        <v>942</v>
      </c>
      <c r="CXR38" s="658"/>
      <c r="CXS38" s="655">
        <f>-27.6-12.8-12.8-68.2-31-21.2</f>
        <v>-173.6</v>
      </c>
      <c r="CXT38" s="656"/>
      <c r="CXU38" s="657" t="s">
        <v>942</v>
      </c>
      <c r="CXV38" s="658"/>
      <c r="CXW38" s="655">
        <f>-27.6-12.8-12.8-68.2-31-21.2</f>
        <v>-173.6</v>
      </c>
      <c r="CXX38" s="656"/>
      <c r="CXY38" s="657" t="s">
        <v>942</v>
      </c>
      <c r="CXZ38" s="658"/>
      <c r="CYA38" s="655">
        <f>-27.6-12.8-12.8-68.2-31-21.2</f>
        <v>-173.6</v>
      </c>
      <c r="CYB38" s="656"/>
      <c r="CYC38" s="657" t="s">
        <v>942</v>
      </c>
      <c r="CYD38" s="658"/>
      <c r="CYE38" s="655">
        <f>-27.6-12.8-12.8-68.2-31-21.2</f>
        <v>-173.6</v>
      </c>
      <c r="CYF38" s="656"/>
      <c r="CYG38" s="657" t="s">
        <v>942</v>
      </c>
      <c r="CYH38" s="658"/>
      <c r="CYI38" s="655">
        <f>-27.6-12.8-12.8-68.2-31-21.2</f>
        <v>-173.6</v>
      </c>
      <c r="CYJ38" s="656"/>
      <c r="CYK38" s="657" t="s">
        <v>942</v>
      </c>
      <c r="CYL38" s="658"/>
      <c r="CYM38" s="655">
        <f>-27.6-12.8-12.8-68.2-31-21.2</f>
        <v>-173.6</v>
      </c>
      <c r="CYN38" s="656"/>
      <c r="CYO38" s="657" t="s">
        <v>942</v>
      </c>
      <c r="CYP38" s="658"/>
      <c r="CYQ38" s="655">
        <f>-27.6-12.8-12.8-68.2-31-21.2</f>
        <v>-173.6</v>
      </c>
      <c r="CYR38" s="656"/>
      <c r="CYS38" s="657" t="s">
        <v>942</v>
      </c>
      <c r="CYT38" s="658"/>
      <c r="CYU38" s="655">
        <f>-27.6-12.8-12.8-68.2-31-21.2</f>
        <v>-173.6</v>
      </c>
      <c r="CYV38" s="656"/>
      <c r="CYW38" s="657" t="s">
        <v>942</v>
      </c>
      <c r="CYX38" s="658"/>
      <c r="CYY38" s="655">
        <f>-27.6-12.8-12.8-68.2-31-21.2</f>
        <v>-173.6</v>
      </c>
      <c r="CYZ38" s="656"/>
      <c r="CZA38" s="657" t="s">
        <v>942</v>
      </c>
      <c r="CZB38" s="658"/>
      <c r="CZC38" s="655">
        <f>-27.6-12.8-12.8-68.2-31-21.2</f>
        <v>-173.6</v>
      </c>
      <c r="CZD38" s="656"/>
      <c r="CZE38" s="657" t="s">
        <v>942</v>
      </c>
      <c r="CZF38" s="658"/>
      <c r="CZG38" s="655">
        <f>-27.6-12.8-12.8-68.2-31-21.2</f>
        <v>-173.6</v>
      </c>
      <c r="CZH38" s="656"/>
      <c r="CZI38" s="657" t="s">
        <v>942</v>
      </c>
      <c r="CZJ38" s="658"/>
      <c r="CZK38" s="655">
        <f>-27.6-12.8-12.8-68.2-31-21.2</f>
        <v>-173.6</v>
      </c>
      <c r="CZL38" s="656"/>
      <c r="CZM38" s="657" t="s">
        <v>942</v>
      </c>
      <c r="CZN38" s="658"/>
      <c r="CZO38" s="655">
        <f>-27.6-12.8-12.8-68.2-31-21.2</f>
        <v>-173.6</v>
      </c>
      <c r="CZP38" s="656"/>
      <c r="CZQ38" s="657" t="s">
        <v>942</v>
      </c>
      <c r="CZR38" s="658"/>
      <c r="CZS38" s="655">
        <f>-27.6-12.8-12.8-68.2-31-21.2</f>
        <v>-173.6</v>
      </c>
      <c r="CZT38" s="656"/>
      <c r="CZU38" s="657" t="s">
        <v>942</v>
      </c>
      <c r="CZV38" s="658"/>
      <c r="CZW38" s="655">
        <f>-27.6-12.8-12.8-68.2-31-21.2</f>
        <v>-173.6</v>
      </c>
      <c r="CZX38" s="656"/>
      <c r="CZY38" s="657" t="s">
        <v>942</v>
      </c>
      <c r="CZZ38" s="658"/>
      <c r="DAA38" s="655">
        <f>-27.6-12.8-12.8-68.2-31-21.2</f>
        <v>-173.6</v>
      </c>
      <c r="DAB38" s="656"/>
      <c r="DAC38" s="657" t="s">
        <v>942</v>
      </c>
      <c r="DAD38" s="658"/>
      <c r="DAE38" s="655">
        <f>-27.6-12.8-12.8-68.2-31-21.2</f>
        <v>-173.6</v>
      </c>
      <c r="DAF38" s="656"/>
      <c r="DAG38" s="657" t="s">
        <v>942</v>
      </c>
      <c r="DAH38" s="658"/>
      <c r="DAI38" s="655">
        <f>-27.6-12.8-12.8-68.2-31-21.2</f>
        <v>-173.6</v>
      </c>
      <c r="DAJ38" s="656"/>
      <c r="DAK38" s="657" t="s">
        <v>942</v>
      </c>
      <c r="DAL38" s="658"/>
      <c r="DAM38" s="655">
        <f>-27.6-12.8-12.8-68.2-31-21.2</f>
        <v>-173.6</v>
      </c>
      <c r="DAN38" s="656"/>
      <c r="DAO38" s="657" t="s">
        <v>942</v>
      </c>
      <c r="DAP38" s="658"/>
      <c r="DAQ38" s="655">
        <f>-27.6-12.8-12.8-68.2-31-21.2</f>
        <v>-173.6</v>
      </c>
      <c r="DAR38" s="656"/>
      <c r="DAS38" s="657" t="s">
        <v>942</v>
      </c>
      <c r="DAT38" s="658"/>
      <c r="DAU38" s="655">
        <f>-27.6-12.8-12.8-68.2-31-21.2</f>
        <v>-173.6</v>
      </c>
      <c r="DAV38" s="656"/>
      <c r="DAW38" s="657" t="s">
        <v>942</v>
      </c>
      <c r="DAX38" s="658"/>
      <c r="DAY38" s="655">
        <f>-27.6-12.8-12.8-68.2-31-21.2</f>
        <v>-173.6</v>
      </c>
      <c r="DAZ38" s="656"/>
      <c r="DBA38" s="657" t="s">
        <v>942</v>
      </c>
      <c r="DBB38" s="658"/>
      <c r="DBC38" s="655">
        <f>-27.6-12.8-12.8-68.2-31-21.2</f>
        <v>-173.6</v>
      </c>
      <c r="DBD38" s="656"/>
      <c r="DBE38" s="657" t="s">
        <v>942</v>
      </c>
      <c r="DBF38" s="658"/>
      <c r="DBG38" s="655">
        <f>-27.6-12.8-12.8-68.2-31-21.2</f>
        <v>-173.6</v>
      </c>
      <c r="DBH38" s="656"/>
      <c r="DBI38" s="657" t="s">
        <v>942</v>
      </c>
      <c r="DBJ38" s="658"/>
      <c r="DBK38" s="655">
        <f>-27.6-12.8-12.8-68.2-31-21.2</f>
        <v>-173.6</v>
      </c>
      <c r="DBL38" s="656"/>
      <c r="DBM38" s="657" t="s">
        <v>942</v>
      </c>
      <c r="DBN38" s="658"/>
      <c r="DBO38" s="655">
        <f>-27.6-12.8-12.8-68.2-31-21.2</f>
        <v>-173.6</v>
      </c>
      <c r="DBP38" s="656"/>
      <c r="DBQ38" s="657" t="s">
        <v>942</v>
      </c>
      <c r="DBR38" s="658"/>
      <c r="DBS38" s="655">
        <f>-27.6-12.8-12.8-68.2-31-21.2</f>
        <v>-173.6</v>
      </c>
      <c r="DBT38" s="656"/>
      <c r="DBU38" s="657" t="s">
        <v>942</v>
      </c>
      <c r="DBV38" s="658"/>
      <c r="DBW38" s="655">
        <f>-27.6-12.8-12.8-68.2-31-21.2</f>
        <v>-173.6</v>
      </c>
      <c r="DBX38" s="656"/>
      <c r="DBY38" s="657" t="s">
        <v>942</v>
      </c>
      <c r="DBZ38" s="658"/>
      <c r="DCA38" s="655">
        <f>-27.6-12.8-12.8-68.2-31-21.2</f>
        <v>-173.6</v>
      </c>
      <c r="DCB38" s="656"/>
      <c r="DCC38" s="657" t="s">
        <v>942</v>
      </c>
      <c r="DCD38" s="658"/>
      <c r="DCE38" s="655">
        <f>-27.6-12.8-12.8-68.2-31-21.2</f>
        <v>-173.6</v>
      </c>
      <c r="DCF38" s="656"/>
      <c r="DCG38" s="657" t="s">
        <v>942</v>
      </c>
      <c r="DCH38" s="658"/>
      <c r="DCI38" s="655">
        <f>-27.6-12.8-12.8-68.2-31-21.2</f>
        <v>-173.6</v>
      </c>
      <c r="DCJ38" s="656"/>
      <c r="DCK38" s="657" t="s">
        <v>942</v>
      </c>
      <c r="DCL38" s="658"/>
      <c r="DCM38" s="655">
        <f>-27.6-12.8-12.8-68.2-31-21.2</f>
        <v>-173.6</v>
      </c>
      <c r="DCN38" s="656"/>
      <c r="DCO38" s="657" t="s">
        <v>942</v>
      </c>
      <c r="DCP38" s="658"/>
      <c r="DCQ38" s="655">
        <f>-27.6-12.8-12.8-68.2-31-21.2</f>
        <v>-173.6</v>
      </c>
      <c r="DCR38" s="656"/>
      <c r="DCS38" s="657" t="s">
        <v>942</v>
      </c>
      <c r="DCT38" s="658"/>
      <c r="DCU38" s="655">
        <f>-27.6-12.8-12.8-68.2-31-21.2</f>
        <v>-173.6</v>
      </c>
      <c r="DCV38" s="656"/>
      <c r="DCW38" s="657" t="s">
        <v>942</v>
      </c>
      <c r="DCX38" s="658"/>
      <c r="DCY38" s="655">
        <f>-27.6-12.8-12.8-68.2-31-21.2</f>
        <v>-173.6</v>
      </c>
      <c r="DCZ38" s="656"/>
      <c r="DDA38" s="657" t="s">
        <v>942</v>
      </c>
      <c r="DDB38" s="658"/>
      <c r="DDC38" s="655">
        <f>-27.6-12.8-12.8-68.2-31-21.2</f>
        <v>-173.6</v>
      </c>
      <c r="DDD38" s="656"/>
      <c r="DDE38" s="657" t="s">
        <v>942</v>
      </c>
      <c r="DDF38" s="658"/>
      <c r="DDG38" s="655">
        <f>-27.6-12.8-12.8-68.2-31-21.2</f>
        <v>-173.6</v>
      </c>
      <c r="DDH38" s="656"/>
      <c r="DDI38" s="657" t="s">
        <v>942</v>
      </c>
      <c r="DDJ38" s="658"/>
      <c r="DDK38" s="655">
        <f>-27.6-12.8-12.8-68.2-31-21.2</f>
        <v>-173.6</v>
      </c>
      <c r="DDL38" s="656"/>
      <c r="DDM38" s="657" t="s">
        <v>942</v>
      </c>
      <c r="DDN38" s="658"/>
      <c r="DDO38" s="655">
        <f>-27.6-12.8-12.8-68.2-31-21.2</f>
        <v>-173.6</v>
      </c>
      <c r="DDP38" s="656"/>
      <c r="DDQ38" s="657" t="s">
        <v>942</v>
      </c>
      <c r="DDR38" s="658"/>
      <c r="DDS38" s="655">
        <f>-27.6-12.8-12.8-68.2-31-21.2</f>
        <v>-173.6</v>
      </c>
      <c r="DDT38" s="656"/>
      <c r="DDU38" s="657" t="s">
        <v>942</v>
      </c>
      <c r="DDV38" s="658"/>
      <c r="DDW38" s="655">
        <f>-27.6-12.8-12.8-68.2-31-21.2</f>
        <v>-173.6</v>
      </c>
      <c r="DDX38" s="656"/>
      <c r="DDY38" s="657" t="s">
        <v>942</v>
      </c>
      <c r="DDZ38" s="658"/>
      <c r="DEA38" s="655">
        <f>-27.6-12.8-12.8-68.2-31-21.2</f>
        <v>-173.6</v>
      </c>
      <c r="DEB38" s="656"/>
      <c r="DEC38" s="657" t="s">
        <v>942</v>
      </c>
      <c r="DED38" s="658"/>
      <c r="DEE38" s="655">
        <f>-27.6-12.8-12.8-68.2-31-21.2</f>
        <v>-173.6</v>
      </c>
      <c r="DEF38" s="656"/>
      <c r="DEG38" s="657" t="s">
        <v>942</v>
      </c>
      <c r="DEH38" s="658"/>
      <c r="DEI38" s="655">
        <f>-27.6-12.8-12.8-68.2-31-21.2</f>
        <v>-173.6</v>
      </c>
      <c r="DEJ38" s="656"/>
      <c r="DEK38" s="657" t="s">
        <v>942</v>
      </c>
      <c r="DEL38" s="658"/>
      <c r="DEM38" s="655">
        <f>-27.6-12.8-12.8-68.2-31-21.2</f>
        <v>-173.6</v>
      </c>
      <c r="DEN38" s="656"/>
      <c r="DEO38" s="657" t="s">
        <v>942</v>
      </c>
      <c r="DEP38" s="658"/>
      <c r="DEQ38" s="655">
        <f>-27.6-12.8-12.8-68.2-31-21.2</f>
        <v>-173.6</v>
      </c>
      <c r="DER38" s="656"/>
      <c r="DES38" s="657" t="s">
        <v>942</v>
      </c>
      <c r="DET38" s="658"/>
      <c r="DEU38" s="655">
        <f>-27.6-12.8-12.8-68.2-31-21.2</f>
        <v>-173.6</v>
      </c>
      <c r="DEV38" s="656"/>
      <c r="DEW38" s="657" t="s">
        <v>942</v>
      </c>
      <c r="DEX38" s="658"/>
      <c r="DEY38" s="655">
        <f>-27.6-12.8-12.8-68.2-31-21.2</f>
        <v>-173.6</v>
      </c>
      <c r="DEZ38" s="656"/>
      <c r="DFA38" s="657" t="s">
        <v>942</v>
      </c>
      <c r="DFB38" s="658"/>
      <c r="DFC38" s="655">
        <f>-27.6-12.8-12.8-68.2-31-21.2</f>
        <v>-173.6</v>
      </c>
      <c r="DFD38" s="656"/>
      <c r="DFE38" s="657" t="s">
        <v>942</v>
      </c>
      <c r="DFF38" s="658"/>
      <c r="DFG38" s="655">
        <f>-27.6-12.8-12.8-68.2-31-21.2</f>
        <v>-173.6</v>
      </c>
      <c r="DFH38" s="656"/>
      <c r="DFI38" s="657" t="s">
        <v>942</v>
      </c>
      <c r="DFJ38" s="658"/>
      <c r="DFK38" s="655">
        <f>-27.6-12.8-12.8-68.2-31-21.2</f>
        <v>-173.6</v>
      </c>
      <c r="DFL38" s="656"/>
      <c r="DFM38" s="657" t="s">
        <v>942</v>
      </c>
      <c r="DFN38" s="658"/>
      <c r="DFO38" s="655">
        <f>-27.6-12.8-12.8-68.2-31-21.2</f>
        <v>-173.6</v>
      </c>
      <c r="DFP38" s="656"/>
      <c r="DFQ38" s="657" t="s">
        <v>942</v>
      </c>
      <c r="DFR38" s="658"/>
      <c r="DFS38" s="655">
        <f>-27.6-12.8-12.8-68.2-31-21.2</f>
        <v>-173.6</v>
      </c>
      <c r="DFT38" s="656"/>
      <c r="DFU38" s="657" t="s">
        <v>942</v>
      </c>
      <c r="DFV38" s="658"/>
      <c r="DFW38" s="655">
        <f>-27.6-12.8-12.8-68.2-31-21.2</f>
        <v>-173.6</v>
      </c>
      <c r="DFX38" s="656"/>
      <c r="DFY38" s="657" t="s">
        <v>942</v>
      </c>
      <c r="DFZ38" s="658"/>
      <c r="DGA38" s="655">
        <f>-27.6-12.8-12.8-68.2-31-21.2</f>
        <v>-173.6</v>
      </c>
      <c r="DGB38" s="656"/>
      <c r="DGC38" s="657" t="s">
        <v>942</v>
      </c>
      <c r="DGD38" s="658"/>
      <c r="DGE38" s="655">
        <f>-27.6-12.8-12.8-68.2-31-21.2</f>
        <v>-173.6</v>
      </c>
      <c r="DGF38" s="656"/>
      <c r="DGG38" s="657" t="s">
        <v>942</v>
      </c>
      <c r="DGH38" s="658"/>
      <c r="DGI38" s="655">
        <f>-27.6-12.8-12.8-68.2-31-21.2</f>
        <v>-173.6</v>
      </c>
      <c r="DGJ38" s="656"/>
      <c r="DGK38" s="657" t="s">
        <v>942</v>
      </c>
      <c r="DGL38" s="658"/>
      <c r="DGM38" s="655">
        <f>-27.6-12.8-12.8-68.2-31-21.2</f>
        <v>-173.6</v>
      </c>
      <c r="DGN38" s="656"/>
      <c r="DGO38" s="657" t="s">
        <v>942</v>
      </c>
      <c r="DGP38" s="658"/>
      <c r="DGQ38" s="655">
        <f>-27.6-12.8-12.8-68.2-31-21.2</f>
        <v>-173.6</v>
      </c>
      <c r="DGR38" s="656"/>
      <c r="DGS38" s="657" t="s">
        <v>942</v>
      </c>
      <c r="DGT38" s="658"/>
      <c r="DGU38" s="655">
        <f>-27.6-12.8-12.8-68.2-31-21.2</f>
        <v>-173.6</v>
      </c>
      <c r="DGV38" s="656"/>
      <c r="DGW38" s="657" t="s">
        <v>942</v>
      </c>
      <c r="DGX38" s="658"/>
      <c r="DGY38" s="655">
        <f>-27.6-12.8-12.8-68.2-31-21.2</f>
        <v>-173.6</v>
      </c>
      <c r="DGZ38" s="656"/>
      <c r="DHA38" s="657" t="s">
        <v>942</v>
      </c>
      <c r="DHB38" s="658"/>
      <c r="DHC38" s="655">
        <f>-27.6-12.8-12.8-68.2-31-21.2</f>
        <v>-173.6</v>
      </c>
      <c r="DHD38" s="656"/>
      <c r="DHE38" s="657" t="s">
        <v>942</v>
      </c>
      <c r="DHF38" s="658"/>
      <c r="DHG38" s="655">
        <f>-27.6-12.8-12.8-68.2-31-21.2</f>
        <v>-173.6</v>
      </c>
      <c r="DHH38" s="656"/>
      <c r="DHI38" s="657" t="s">
        <v>942</v>
      </c>
      <c r="DHJ38" s="658"/>
      <c r="DHK38" s="655">
        <f>-27.6-12.8-12.8-68.2-31-21.2</f>
        <v>-173.6</v>
      </c>
      <c r="DHL38" s="656"/>
      <c r="DHM38" s="657" t="s">
        <v>942</v>
      </c>
      <c r="DHN38" s="658"/>
      <c r="DHO38" s="655">
        <f>-27.6-12.8-12.8-68.2-31-21.2</f>
        <v>-173.6</v>
      </c>
      <c r="DHP38" s="656"/>
      <c r="DHQ38" s="657" t="s">
        <v>942</v>
      </c>
      <c r="DHR38" s="658"/>
      <c r="DHS38" s="655">
        <f>-27.6-12.8-12.8-68.2-31-21.2</f>
        <v>-173.6</v>
      </c>
      <c r="DHT38" s="656"/>
      <c r="DHU38" s="657" t="s">
        <v>942</v>
      </c>
      <c r="DHV38" s="658"/>
      <c r="DHW38" s="655">
        <f>-27.6-12.8-12.8-68.2-31-21.2</f>
        <v>-173.6</v>
      </c>
      <c r="DHX38" s="656"/>
      <c r="DHY38" s="657" t="s">
        <v>942</v>
      </c>
      <c r="DHZ38" s="658"/>
      <c r="DIA38" s="655">
        <f>-27.6-12.8-12.8-68.2-31-21.2</f>
        <v>-173.6</v>
      </c>
      <c r="DIB38" s="656"/>
      <c r="DIC38" s="657" t="s">
        <v>942</v>
      </c>
      <c r="DID38" s="658"/>
      <c r="DIE38" s="655">
        <f>-27.6-12.8-12.8-68.2-31-21.2</f>
        <v>-173.6</v>
      </c>
      <c r="DIF38" s="656"/>
      <c r="DIG38" s="657" t="s">
        <v>942</v>
      </c>
      <c r="DIH38" s="658"/>
      <c r="DII38" s="655">
        <f>-27.6-12.8-12.8-68.2-31-21.2</f>
        <v>-173.6</v>
      </c>
      <c r="DIJ38" s="656"/>
      <c r="DIK38" s="657" t="s">
        <v>942</v>
      </c>
      <c r="DIL38" s="658"/>
      <c r="DIM38" s="655">
        <f>-27.6-12.8-12.8-68.2-31-21.2</f>
        <v>-173.6</v>
      </c>
      <c r="DIN38" s="656"/>
      <c r="DIO38" s="657" t="s">
        <v>942</v>
      </c>
      <c r="DIP38" s="658"/>
      <c r="DIQ38" s="655">
        <f>-27.6-12.8-12.8-68.2-31-21.2</f>
        <v>-173.6</v>
      </c>
      <c r="DIR38" s="656"/>
      <c r="DIS38" s="657" t="s">
        <v>942</v>
      </c>
      <c r="DIT38" s="658"/>
      <c r="DIU38" s="655">
        <f>-27.6-12.8-12.8-68.2-31-21.2</f>
        <v>-173.6</v>
      </c>
      <c r="DIV38" s="656"/>
      <c r="DIW38" s="657" t="s">
        <v>942</v>
      </c>
      <c r="DIX38" s="658"/>
      <c r="DIY38" s="655">
        <f>-27.6-12.8-12.8-68.2-31-21.2</f>
        <v>-173.6</v>
      </c>
      <c r="DIZ38" s="656"/>
      <c r="DJA38" s="657" t="s">
        <v>942</v>
      </c>
      <c r="DJB38" s="658"/>
      <c r="DJC38" s="655">
        <f>-27.6-12.8-12.8-68.2-31-21.2</f>
        <v>-173.6</v>
      </c>
      <c r="DJD38" s="656"/>
      <c r="DJE38" s="657" t="s">
        <v>942</v>
      </c>
      <c r="DJF38" s="658"/>
      <c r="DJG38" s="655">
        <f>-27.6-12.8-12.8-68.2-31-21.2</f>
        <v>-173.6</v>
      </c>
      <c r="DJH38" s="656"/>
      <c r="DJI38" s="657" t="s">
        <v>942</v>
      </c>
      <c r="DJJ38" s="658"/>
      <c r="DJK38" s="655">
        <f>-27.6-12.8-12.8-68.2-31-21.2</f>
        <v>-173.6</v>
      </c>
      <c r="DJL38" s="656"/>
      <c r="DJM38" s="657" t="s">
        <v>942</v>
      </c>
      <c r="DJN38" s="658"/>
      <c r="DJO38" s="655">
        <f>-27.6-12.8-12.8-68.2-31-21.2</f>
        <v>-173.6</v>
      </c>
      <c r="DJP38" s="656"/>
      <c r="DJQ38" s="657" t="s">
        <v>942</v>
      </c>
      <c r="DJR38" s="658"/>
      <c r="DJS38" s="655">
        <f>-27.6-12.8-12.8-68.2-31-21.2</f>
        <v>-173.6</v>
      </c>
      <c r="DJT38" s="656"/>
      <c r="DJU38" s="657" t="s">
        <v>942</v>
      </c>
      <c r="DJV38" s="658"/>
      <c r="DJW38" s="655">
        <f>-27.6-12.8-12.8-68.2-31-21.2</f>
        <v>-173.6</v>
      </c>
      <c r="DJX38" s="656"/>
      <c r="DJY38" s="657" t="s">
        <v>942</v>
      </c>
      <c r="DJZ38" s="658"/>
      <c r="DKA38" s="655">
        <f>-27.6-12.8-12.8-68.2-31-21.2</f>
        <v>-173.6</v>
      </c>
      <c r="DKB38" s="656"/>
      <c r="DKC38" s="657" t="s">
        <v>942</v>
      </c>
      <c r="DKD38" s="658"/>
      <c r="DKE38" s="655">
        <f>-27.6-12.8-12.8-68.2-31-21.2</f>
        <v>-173.6</v>
      </c>
      <c r="DKF38" s="656"/>
      <c r="DKG38" s="657" t="s">
        <v>942</v>
      </c>
      <c r="DKH38" s="658"/>
      <c r="DKI38" s="655">
        <f>-27.6-12.8-12.8-68.2-31-21.2</f>
        <v>-173.6</v>
      </c>
      <c r="DKJ38" s="656"/>
      <c r="DKK38" s="657" t="s">
        <v>942</v>
      </c>
      <c r="DKL38" s="658"/>
      <c r="DKM38" s="655">
        <f>-27.6-12.8-12.8-68.2-31-21.2</f>
        <v>-173.6</v>
      </c>
      <c r="DKN38" s="656"/>
      <c r="DKO38" s="657" t="s">
        <v>942</v>
      </c>
      <c r="DKP38" s="658"/>
      <c r="DKQ38" s="655">
        <f>-27.6-12.8-12.8-68.2-31-21.2</f>
        <v>-173.6</v>
      </c>
      <c r="DKR38" s="656"/>
      <c r="DKS38" s="657" t="s">
        <v>942</v>
      </c>
      <c r="DKT38" s="658"/>
      <c r="DKU38" s="655">
        <f>-27.6-12.8-12.8-68.2-31-21.2</f>
        <v>-173.6</v>
      </c>
      <c r="DKV38" s="656"/>
      <c r="DKW38" s="657" t="s">
        <v>942</v>
      </c>
      <c r="DKX38" s="658"/>
      <c r="DKY38" s="655">
        <f>-27.6-12.8-12.8-68.2-31-21.2</f>
        <v>-173.6</v>
      </c>
      <c r="DKZ38" s="656"/>
      <c r="DLA38" s="657" t="s">
        <v>942</v>
      </c>
      <c r="DLB38" s="658"/>
      <c r="DLC38" s="655">
        <f>-27.6-12.8-12.8-68.2-31-21.2</f>
        <v>-173.6</v>
      </c>
      <c r="DLD38" s="656"/>
      <c r="DLE38" s="657" t="s">
        <v>942</v>
      </c>
      <c r="DLF38" s="658"/>
      <c r="DLG38" s="655">
        <f>-27.6-12.8-12.8-68.2-31-21.2</f>
        <v>-173.6</v>
      </c>
      <c r="DLH38" s="656"/>
      <c r="DLI38" s="657" t="s">
        <v>942</v>
      </c>
      <c r="DLJ38" s="658"/>
      <c r="DLK38" s="655">
        <f>-27.6-12.8-12.8-68.2-31-21.2</f>
        <v>-173.6</v>
      </c>
      <c r="DLL38" s="656"/>
      <c r="DLM38" s="657" t="s">
        <v>942</v>
      </c>
      <c r="DLN38" s="658"/>
      <c r="DLO38" s="655">
        <f>-27.6-12.8-12.8-68.2-31-21.2</f>
        <v>-173.6</v>
      </c>
      <c r="DLP38" s="656"/>
      <c r="DLQ38" s="657" t="s">
        <v>942</v>
      </c>
      <c r="DLR38" s="658"/>
      <c r="DLS38" s="655">
        <f>-27.6-12.8-12.8-68.2-31-21.2</f>
        <v>-173.6</v>
      </c>
      <c r="DLT38" s="656"/>
      <c r="DLU38" s="657" t="s">
        <v>942</v>
      </c>
      <c r="DLV38" s="658"/>
      <c r="DLW38" s="655">
        <f>-27.6-12.8-12.8-68.2-31-21.2</f>
        <v>-173.6</v>
      </c>
      <c r="DLX38" s="656"/>
      <c r="DLY38" s="657" t="s">
        <v>942</v>
      </c>
      <c r="DLZ38" s="658"/>
      <c r="DMA38" s="655">
        <f>-27.6-12.8-12.8-68.2-31-21.2</f>
        <v>-173.6</v>
      </c>
      <c r="DMB38" s="656"/>
      <c r="DMC38" s="657" t="s">
        <v>942</v>
      </c>
      <c r="DMD38" s="658"/>
      <c r="DME38" s="655">
        <f>-27.6-12.8-12.8-68.2-31-21.2</f>
        <v>-173.6</v>
      </c>
      <c r="DMF38" s="656"/>
      <c r="DMG38" s="657" t="s">
        <v>942</v>
      </c>
      <c r="DMH38" s="658"/>
      <c r="DMI38" s="655">
        <f>-27.6-12.8-12.8-68.2-31-21.2</f>
        <v>-173.6</v>
      </c>
      <c r="DMJ38" s="656"/>
      <c r="DMK38" s="657" t="s">
        <v>942</v>
      </c>
      <c r="DML38" s="658"/>
      <c r="DMM38" s="655">
        <f>-27.6-12.8-12.8-68.2-31-21.2</f>
        <v>-173.6</v>
      </c>
      <c r="DMN38" s="656"/>
      <c r="DMO38" s="657" t="s">
        <v>942</v>
      </c>
      <c r="DMP38" s="658"/>
      <c r="DMQ38" s="655">
        <f>-27.6-12.8-12.8-68.2-31-21.2</f>
        <v>-173.6</v>
      </c>
      <c r="DMR38" s="656"/>
      <c r="DMS38" s="657" t="s">
        <v>942</v>
      </c>
      <c r="DMT38" s="658"/>
      <c r="DMU38" s="655">
        <f>-27.6-12.8-12.8-68.2-31-21.2</f>
        <v>-173.6</v>
      </c>
      <c r="DMV38" s="656"/>
      <c r="DMW38" s="657" t="s">
        <v>942</v>
      </c>
      <c r="DMX38" s="658"/>
      <c r="DMY38" s="655">
        <f>-27.6-12.8-12.8-68.2-31-21.2</f>
        <v>-173.6</v>
      </c>
      <c r="DMZ38" s="656"/>
      <c r="DNA38" s="657" t="s">
        <v>942</v>
      </c>
      <c r="DNB38" s="658"/>
      <c r="DNC38" s="655">
        <f>-27.6-12.8-12.8-68.2-31-21.2</f>
        <v>-173.6</v>
      </c>
      <c r="DND38" s="656"/>
      <c r="DNE38" s="657" t="s">
        <v>942</v>
      </c>
      <c r="DNF38" s="658"/>
      <c r="DNG38" s="655">
        <f>-27.6-12.8-12.8-68.2-31-21.2</f>
        <v>-173.6</v>
      </c>
      <c r="DNH38" s="656"/>
      <c r="DNI38" s="657" t="s">
        <v>942</v>
      </c>
      <c r="DNJ38" s="658"/>
      <c r="DNK38" s="655">
        <f>-27.6-12.8-12.8-68.2-31-21.2</f>
        <v>-173.6</v>
      </c>
      <c r="DNL38" s="656"/>
      <c r="DNM38" s="657" t="s">
        <v>942</v>
      </c>
      <c r="DNN38" s="658"/>
      <c r="DNO38" s="655">
        <f>-27.6-12.8-12.8-68.2-31-21.2</f>
        <v>-173.6</v>
      </c>
      <c r="DNP38" s="656"/>
      <c r="DNQ38" s="657" t="s">
        <v>942</v>
      </c>
      <c r="DNR38" s="658"/>
      <c r="DNS38" s="655">
        <f>-27.6-12.8-12.8-68.2-31-21.2</f>
        <v>-173.6</v>
      </c>
      <c r="DNT38" s="656"/>
      <c r="DNU38" s="657" t="s">
        <v>942</v>
      </c>
      <c r="DNV38" s="658"/>
      <c r="DNW38" s="655">
        <f>-27.6-12.8-12.8-68.2-31-21.2</f>
        <v>-173.6</v>
      </c>
      <c r="DNX38" s="656"/>
      <c r="DNY38" s="657" t="s">
        <v>942</v>
      </c>
      <c r="DNZ38" s="658"/>
      <c r="DOA38" s="655">
        <f>-27.6-12.8-12.8-68.2-31-21.2</f>
        <v>-173.6</v>
      </c>
      <c r="DOB38" s="656"/>
      <c r="DOC38" s="657" t="s">
        <v>942</v>
      </c>
      <c r="DOD38" s="658"/>
      <c r="DOE38" s="655">
        <f>-27.6-12.8-12.8-68.2-31-21.2</f>
        <v>-173.6</v>
      </c>
      <c r="DOF38" s="656"/>
      <c r="DOG38" s="657" t="s">
        <v>942</v>
      </c>
      <c r="DOH38" s="658"/>
      <c r="DOI38" s="655">
        <f>-27.6-12.8-12.8-68.2-31-21.2</f>
        <v>-173.6</v>
      </c>
      <c r="DOJ38" s="656"/>
      <c r="DOK38" s="657" t="s">
        <v>942</v>
      </c>
      <c r="DOL38" s="658"/>
      <c r="DOM38" s="655">
        <f>-27.6-12.8-12.8-68.2-31-21.2</f>
        <v>-173.6</v>
      </c>
      <c r="DON38" s="656"/>
      <c r="DOO38" s="657" t="s">
        <v>942</v>
      </c>
      <c r="DOP38" s="658"/>
      <c r="DOQ38" s="655">
        <f>-27.6-12.8-12.8-68.2-31-21.2</f>
        <v>-173.6</v>
      </c>
      <c r="DOR38" s="656"/>
      <c r="DOS38" s="657" t="s">
        <v>942</v>
      </c>
      <c r="DOT38" s="658"/>
      <c r="DOU38" s="655">
        <f>-27.6-12.8-12.8-68.2-31-21.2</f>
        <v>-173.6</v>
      </c>
      <c r="DOV38" s="656"/>
      <c r="DOW38" s="657" t="s">
        <v>942</v>
      </c>
      <c r="DOX38" s="658"/>
      <c r="DOY38" s="655">
        <f>-27.6-12.8-12.8-68.2-31-21.2</f>
        <v>-173.6</v>
      </c>
      <c r="DOZ38" s="656"/>
      <c r="DPA38" s="657" t="s">
        <v>942</v>
      </c>
      <c r="DPB38" s="658"/>
      <c r="DPC38" s="655">
        <f>-27.6-12.8-12.8-68.2-31-21.2</f>
        <v>-173.6</v>
      </c>
      <c r="DPD38" s="656"/>
      <c r="DPE38" s="657" t="s">
        <v>942</v>
      </c>
      <c r="DPF38" s="658"/>
      <c r="DPG38" s="655">
        <f>-27.6-12.8-12.8-68.2-31-21.2</f>
        <v>-173.6</v>
      </c>
      <c r="DPH38" s="656"/>
      <c r="DPI38" s="657" t="s">
        <v>942</v>
      </c>
      <c r="DPJ38" s="658"/>
      <c r="DPK38" s="655">
        <f>-27.6-12.8-12.8-68.2-31-21.2</f>
        <v>-173.6</v>
      </c>
      <c r="DPL38" s="656"/>
      <c r="DPM38" s="657" t="s">
        <v>942</v>
      </c>
      <c r="DPN38" s="658"/>
      <c r="DPO38" s="655">
        <f>-27.6-12.8-12.8-68.2-31-21.2</f>
        <v>-173.6</v>
      </c>
      <c r="DPP38" s="656"/>
      <c r="DPQ38" s="657" t="s">
        <v>942</v>
      </c>
      <c r="DPR38" s="658"/>
      <c r="DPS38" s="655">
        <f>-27.6-12.8-12.8-68.2-31-21.2</f>
        <v>-173.6</v>
      </c>
      <c r="DPT38" s="656"/>
      <c r="DPU38" s="657" t="s">
        <v>942</v>
      </c>
      <c r="DPV38" s="658"/>
      <c r="DPW38" s="655">
        <f>-27.6-12.8-12.8-68.2-31-21.2</f>
        <v>-173.6</v>
      </c>
      <c r="DPX38" s="656"/>
      <c r="DPY38" s="657" t="s">
        <v>942</v>
      </c>
      <c r="DPZ38" s="658"/>
      <c r="DQA38" s="655">
        <f>-27.6-12.8-12.8-68.2-31-21.2</f>
        <v>-173.6</v>
      </c>
      <c r="DQB38" s="656"/>
      <c r="DQC38" s="657" t="s">
        <v>942</v>
      </c>
      <c r="DQD38" s="658"/>
      <c r="DQE38" s="655">
        <f>-27.6-12.8-12.8-68.2-31-21.2</f>
        <v>-173.6</v>
      </c>
      <c r="DQF38" s="656"/>
      <c r="DQG38" s="657" t="s">
        <v>942</v>
      </c>
      <c r="DQH38" s="658"/>
      <c r="DQI38" s="655">
        <f>-27.6-12.8-12.8-68.2-31-21.2</f>
        <v>-173.6</v>
      </c>
      <c r="DQJ38" s="656"/>
      <c r="DQK38" s="657" t="s">
        <v>942</v>
      </c>
      <c r="DQL38" s="658"/>
      <c r="DQM38" s="655">
        <f>-27.6-12.8-12.8-68.2-31-21.2</f>
        <v>-173.6</v>
      </c>
      <c r="DQN38" s="656"/>
      <c r="DQO38" s="657" t="s">
        <v>942</v>
      </c>
      <c r="DQP38" s="658"/>
      <c r="DQQ38" s="655">
        <f>-27.6-12.8-12.8-68.2-31-21.2</f>
        <v>-173.6</v>
      </c>
      <c r="DQR38" s="656"/>
      <c r="DQS38" s="657" t="s">
        <v>942</v>
      </c>
      <c r="DQT38" s="658"/>
      <c r="DQU38" s="655">
        <f>-27.6-12.8-12.8-68.2-31-21.2</f>
        <v>-173.6</v>
      </c>
      <c r="DQV38" s="656"/>
      <c r="DQW38" s="657" t="s">
        <v>942</v>
      </c>
      <c r="DQX38" s="658"/>
      <c r="DQY38" s="655">
        <f>-27.6-12.8-12.8-68.2-31-21.2</f>
        <v>-173.6</v>
      </c>
      <c r="DQZ38" s="656"/>
      <c r="DRA38" s="657" t="s">
        <v>942</v>
      </c>
      <c r="DRB38" s="658"/>
      <c r="DRC38" s="655">
        <f>-27.6-12.8-12.8-68.2-31-21.2</f>
        <v>-173.6</v>
      </c>
      <c r="DRD38" s="656"/>
      <c r="DRE38" s="657" t="s">
        <v>942</v>
      </c>
      <c r="DRF38" s="658"/>
      <c r="DRG38" s="655">
        <f>-27.6-12.8-12.8-68.2-31-21.2</f>
        <v>-173.6</v>
      </c>
      <c r="DRH38" s="656"/>
      <c r="DRI38" s="657" t="s">
        <v>942</v>
      </c>
      <c r="DRJ38" s="658"/>
      <c r="DRK38" s="655">
        <f>-27.6-12.8-12.8-68.2-31-21.2</f>
        <v>-173.6</v>
      </c>
      <c r="DRL38" s="656"/>
      <c r="DRM38" s="657" t="s">
        <v>942</v>
      </c>
      <c r="DRN38" s="658"/>
      <c r="DRO38" s="655">
        <f>-27.6-12.8-12.8-68.2-31-21.2</f>
        <v>-173.6</v>
      </c>
      <c r="DRP38" s="656"/>
      <c r="DRQ38" s="657" t="s">
        <v>942</v>
      </c>
      <c r="DRR38" s="658"/>
      <c r="DRS38" s="655">
        <f>-27.6-12.8-12.8-68.2-31-21.2</f>
        <v>-173.6</v>
      </c>
      <c r="DRT38" s="656"/>
      <c r="DRU38" s="657" t="s">
        <v>942</v>
      </c>
      <c r="DRV38" s="658"/>
      <c r="DRW38" s="655">
        <f>-27.6-12.8-12.8-68.2-31-21.2</f>
        <v>-173.6</v>
      </c>
      <c r="DRX38" s="656"/>
      <c r="DRY38" s="657" t="s">
        <v>942</v>
      </c>
      <c r="DRZ38" s="658"/>
      <c r="DSA38" s="655">
        <f>-27.6-12.8-12.8-68.2-31-21.2</f>
        <v>-173.6</v>
      </c>
      <c r="DSB38" s="656"/>
      <c r="DSC38" s="657" t="s">
        <v>942</v>
      </c>
      <c r="DSD38" s="658"/>
      <c r="DSE38" s="655">
        <f>-27.6-12.8-12.8-68.2-31-21.2</f>
        <v>-173.6</v>
      </c>
      <c r="DSF38" s="656"/>
      <c r="DSG38" s="657" t="s">
        <v>942</v>
      </c>
      <c r="DSH38" s="658"/>
      <c r="DSI38" s="655">
        <f>-27.6-12.8-12.8-68.2-31-21.2</f>
        <v>-173.6</v>
      </c>
      <c r="DSJ38" s="656"/>
      <c r="DSK38" s="657" t="s">
        <v>942</v>
      </c>
      <c r="DSL38" s="658"/>
      <c r="DSM38" s="655">
        <f>-27.6-12.8-12.8-68.2-31-21.2</f>
        <v>-173.6</v>
      </c>
      <c r="DSN38" s="656"/>
      <c r="DSO38" s="657" t="s">
        <v>942</v>
      </c>
      <c r="DSP38" s="658"/>
      <c r="DSQ38" s="655">
        <f>-27.6-12.8-12.8-68.2-31-21.2</f>
        <v>-173.6</v>
      </c>
      <c r="DSR38" s="656"/>
      <c r="DSS38" s="657" t="s">
        <v>942</v>
      </c>
      <c r="DST38" s="658"/>
      <c r="DSU38" s="655">
        <f>-27.6-12.8-12.8-68.2-31-21.2</f>
        <v>-173.6</v>
      </c>
      <c r="DSV38" s="656"/>
      <c r="DSW38" s="657" t="s">
        <v>942</v>
      </c>
      <c r="DSX38" s="658"/>
      <c r="DSY38" s="655">
        <f>-27.6-12.8-12.8-68.2-31-21.2</f>
        <v>-173.6</v>
      </c>
      <c r="DSZ38" s="656"/>
      <c r="DTA38" s="657" t="s">
        <v>942</v>
      </c>
      <c r="DTB38" s="658"/>
      <c r="DTC38" s="655">
        <f>-27.6-12.8-12.8-68.2-31-21.2</f>
        <v>-173.6</v>
      </c>
      <c r="DTD38" s="656"/>
      <c r="DTE38" s="657" t="s">
        <v>942</v>
      </c>
      <c r="DTF38" s="658"/>
      <c r="DTG38" s="655">
        <f>-27.6-12.8-12.8-68.2-31-21.2</f>
        <v>-173.6</v>
      </c>
      <c r="DTH38" s="656"/>
      <c r="DTI38" s="657" t="s">
        <v>942</v>
      </c>
      <c r="DTJ38" s="658"/>
      <c r="DTK38" s="655">
        <f>-27.6-12.8-12.8-68.2-31-21.2</f>
        <v>-173.6</v>
      </c>
      <c r="DTL38" s="656"/>
      <c r="DTM38" s="657" t="s">
        <v>942</v>
      </c>
      <c r="DTN38" s="658"/>
      <c r="DTO38" s="655">
        <f>-27.6-12.8-12.8-68.2-31-21.2</f>
        <v>-173.6</v>
      </c>
      <c r="DTP38" s="656"/>
      <c r="DTQ38" s="657" t="s">
        <v>942</v>
      </c>
      <c r="DTR38" s="658"/>
      <c r="DTS38" s="655">
        <f>-27.6-12.8-12.8-68.2-31-21.2</f>
        <v>-173.6</v>
      </c>
      <c r="DTT38" s="656"/>
      <c r="DTU38" s="657" t="s">
        <v>942</v>
      </c>
      <c r="DTV38" s="658"/>
      <c r="DTW38" s="655">
        <f>-27.6-12.8-12.8-68.2-31-21.2</f>
        <v>-173.6</v>
      </c>
      <c r="DTX38" s="656"/>
      <c r="DTY38" s="657" t="s">
        <v>942</v>
      </c>
      <c r="DTZ38" s="658"/>
      <c r="DUA38" s="655">
        <f>-27.6-12.8-12.8-68.2-31-21.2</f>
        <v>-173.6</v>
      </c>
      <c r="DUB38" s="656"/>
      <c r="DUC38" s="657" t="s">
        <v>942</v>
      </c>
      <c r="DUD38" s="658"/>
      <c r="DUE38" s="655">
        <f>-27.6-12.8-12.8-68.2-31-21.2</f>
        <v>-173.6</v>
      </c>
      <c r="DUF38" s="656"/>
      <c r="DUG38" s="657" t="s">
        <v>942</v>
      </c>
      <c r="DUH38" s="658"/>
      <c r="DUI38" s="655">
        <f>-27.6-12.8-12.8-68.2-31-21.2</f>
        <v>-173.6</v>
      </c>
      <c r="DUJ38" s="656"/>
      <c r="DUK38" s="657" t="s">
        <v>942</v>
      </c>
      <c r="DUL38" s="658"/>
      <c r="DUM38" s="655">
        <f>-27.6-12.8-12.8-68.2-31-21.2</f>
        <v>-173.6</v>
      </c>
      <c r="DUN38" s="656"/>
      <c r="DUO38" s="657" t="s">
        <v>942</v>
      </c>
      <c r="DUP38" s="658"/>
      <c r="DUQ38" s="655">
        <f>-27.6-12.8-12.8-68.2-31-21.2</f>
        <v>-173.6</v>
      </c>
      <c r="DUR38" s="656"/>
      <c r="DUS38" s="657" t="s">
        <v>942</v>
      </c>
      <c r="DUT38" s="658"/>
      <c r="DUU38" s="655">
        <f>-27.6-12.8-12.8-68.2-31-21.2</f>
        <v>-173.6</v>
      </c>
      <c r="DUV38" s="656"/>
      <c r="DUW38" s="657" t="s">
        <v>942</v>
      </c>
      <c r="DUX38" s="658"/>
      <c r="DUY38" s="655">
        <f>-27.6-12.8-12.8-68.2-31-21.2</f>
        <v>-173.6</v>
      </c>
      <c r="DUZ38" s="656"/>
      <c r="DVA38" s="657" t="s">
        <v>942</v>
      </c>
      <c r="DVB38" s="658"/>
      <c r="DVC38" s="655">
        <f>-27.6-12.8-12.8-68.2-31-21.2</f>
        <v>-173.6</v>
      </c>
      <c r="DVD38" s="656"/>
      <c r="DVE38" s="657" t="s">
        <v>942</v>
      </c>
      <c r="DVF38" s="658"/>
      <c r="DVG38" s="655">
        <f>-27.6-12.8-12.8-68.2-31-21.2</f>
        <v>-173.6</v>
      </c>
      <c r="DVH38" s="656"/>
      <c r="DVI38" s="657" t="s">
        <v>942</v>
      </c>
      <c r="DVJ38" s="658"/>
      <c r="DVK38" s="655">
        <f>-27.6-12.8-12.8-68.2-31-21.2</f>
        <v>-173.6</v>
      </c>
      <c r="DVL38" s="656"/>
      <c r="DVM38" s="657" t="s">
        <v>942</v>
      </c>
      <c r="DVN38" s="658"/>
      <c r="DVO38" s="655">
        <f>-27.6-12.8-12.8-68.2-31-21.2</f>
        <v>-173.6</v>
      </c>
      <c r="DVP38" s="656"/>
      <c r="DVQ38" s="657" t="s">
        <v>942</v>
      </c>
      <c r="DVR38" s="658"/>
      <c r="DVS38" s="655">
        <f>-27.6-12.8-12.8-68.2-31-21.2</f>
        <v>-173.6</v>
      </c>
      <c r="DVT38" s="656"/>
      <c r="DVU38" s="657" t="s">
        <v>942</v>
      </c>
      <c r="DVV38" s="658"/>
      <c r="DVW38" s="655">
        <f>-27.6-12.8-12.8-68.2-31-21.2</f>
        <v>-173.6</v>
      </c>
      <c r="DVX38" s="656"/>
      <c r="DVY38" s="657" t="s">
        <v>942</v>
      </c>
      <c r="DVZ38" s="658"/>
      <c r="DWA38" s="655">
        <f>-27.6-12.8-12.8-68.2-31-21.2</f>
        <v>-173.6</v>
      </c>
      <c r="DWB38" s="656"/>
      <c r="DWC38" s="657" t="s">
        <v>942</v>
      </c>
      <c r="DWD38" s="658"/>
      <c r="DWE38" s="655">
        <f>-27.6-12.8-12.8-68.2-31-21.2</f>
        <v>-173.6</v>
      </c>
      <c r="DWF38" s="656"/>
      <c r="DWG38" s="657" t="s">
        <v>942</v>
      </c>
      <c r="DWH38" s="658"/>
      <c r="DWI38" s="655">
        <f>-27.6-12.8-12.8-68.2-31-21.2</f>
        <v>-173.6</v>
      </c>
      <c r="DWJ38" s="656"/>
      <c r="DWK38" s="657" t="s">
        <v>942</v>
      </c>
      <c r="DWL38" s="658"/>
      <c r="DWM38" s="655">
        <f>-27.6-12.8-12.8-68.2-31-21.2</f>
        <v>-173.6</v>
      </c>
      <c r="DWN38" s="656"/>
      <c r="DWO38" s="657" t="s">
        <v>942</v>
      </c>
      <c r="DWP38" s="658"/>
      <c r="DWQ38" s="655">
        <f>-27.6-12.8-12.8-68.2-31-21.2</f>
        <v>-173.6</v>
      </c>
      <c r="DWR38" s="656"/>
      <c r="DWS38" s="657" t="s">
        <v>942</v>
      </c>
      <c r="DWT38" s="658"/>
      <c r="DWU38" s="655">
        <f>-27.6-12.8-12.8-68.2-31-21.2</f>
        <v>-173.6</v>
      </c>
      <c r="DWV38" s="656"/>
      <c r="DWW38" s="657" t="s">
        <v>942</v>
      </c>
      <c r="DWX38" s="658"/>
      <c r="DWY38" s="655">
        <f>-27.6-12.8-12.8-68.2-31-21.2</f>
        <v>-173.6</v>
      </c>
      <c r="DWZ38" s="656"/>
      <c r="DXA38" s="657" t="s">
        <v>942</v>
      </c>
      <c r="DXB38" s="658"/>
      <c r="DXC38" s="655">
        <f>-27.6-12.8-12.8-68.2-31-21.2</f>
        <v>-173.6</v>
      </c>
      <c r="DXD38" s="656"/>
      <c r="DXE38" s="657" t="s">
        <v>942</v>
      </c>
      <c r="DXF38" s="658"/>
      <c r="DXG38" s="655">
        <f>-27.6-12.8-12.8-68.2-31-21.2</f>
        <v>-173.6</v>
      </c>
      <c r="DXH38" s="656"/>
      <c r="DXI38" s="657" t="s">
        <v>942</v>
      </c>
      <c r="DXJ38" s="658"/>
      <c r="DXK38" s="655">
        <f>-27.6-12.8-12.8-68.2-31-21.2</f>
        <v>-173.6</v>
      </c>
      <c r="DXL38" s="656"/>
      <c r="DXM38" s="657" t="s">
        <v>942</v>
      </c>
      <c r="DXN38" s="658"/>
      <c r="DXO38" s="655">
        <f>-27.6-12.8-12.8-68.2-31-21.2</f>
        <v>-173.6</v>
      </c>
      <c r="DXP38" s="656"/>
      <c r="DXQ38" s="657" t="s">
        <v>942</v>
      </c>
      <c r="DXR38" s="658"/>
      <c r="DXS38" s="655">
        <f>-27.6-12.8-12.8-68.2-31-21.2</f>
        <v>-173.6</v>
      </c>
      <c r="DXT38" s="656"/>
      <c r="DXU38" s="657" t="s">
        <v>942</v>
      </c>
      <c r="DXV38" s="658"/>
      <c r="DXW38" s="655">
        <f>-27.6-12.8-12.8-68.2-31-21.2</f>
        <v>-173.6</v>
      </c>
      <c r="DXX38" s="656"/>
      <c r="DXY38" s="657" t="s">
        <v>942</v>
      </c>
      <c r="DXZ38" s="658"/>
      <c r="DYA38" s="655">
        <f>-27.6-12.8-12.8-68.2-31-21.2</f>
        <v>-173.6</v>
      </c>
      <c r="DYB38" s="656"/>
      <c r="DYC38" s="657" t="s">
        <v>942</v>
      </c>
      <c r="DYD38" s="658"/>
      <c r="DYE38" s="655">
        <f>-27.6-12.8-12.8-68.2-31-21.2</f>
        <v>-173.6</v>
      </c>
      <c r="DYF38" s="656"/>
      <c r="DYG38" s="657" t="s">
        <v>942</v>
      </c>
      <c r="DYH38" s="658"/>
      <c r="DYI38" s="655">
        <f>-27.6-12.8-12.8-68.2-31-21.2</f>
        <v>-173.6</v>
      </c>
      <c r="DYJ38" s="656"/>
      <c r="DYK38" s="657" t="s">
        <v>942</v>
      </c>
      <c r="DYL38" s="658"/>
      <c r="DYM38" s="655">
        <f>-27.6-12.8-12.8-68.2-31-21.2</f>
        <v>-173.6</v>
      </c>
      <c r="DYN38" s="656"/>
      <c r="DYO38" s="657" t="s">
        <v>942</v>
      </c>
      <c r="DYP38" s="658"/>
      <c r="DYQ38" s="655">
        <f>-27.6-12.8-12.8-68.2-31-21.2</f>
        <v>-173.6</v>
      </c>
      <c r="DYR38" s="656"/>
      <c r="DYS38" s="657" t="s">
        <v>942</v>
      </c>
      <c r="DYT38" s="658"/>
      <c r="DYU38" s="655">
        <f>-27.6-12.8-12.8-68.2-31-21.2</f>
        <v>-173.6</v>
      </c>
      <c r="DYV38" s="656"/>
      <c r="DYW38" s="657" t="s">
        <v>942</v>
      </c>
      <c r="DYX38" s="658"/>
      <c r="DYY38" s="655">
        <f>-27.6-12.8-12.8-68.2-31-21.2</f>
        <v>-173.6</v>
      </c>
      <c r="DYZ38" s="656"/>
      <c r="DZA38" s="657" t="s">
        <v>942</v>
      </c>
      <c r="DZB38" s="658"/>
      <c r="DZC38" s="655">
        <f>-27.6-12.8-12.8-68.2-31-21.2</f>
        <v>-173.6</v>
      </c>
      <c r="DZD38" s="656"/>
      <c r="DZE38" s="657" t="s">
        <v>942</v>
      </c>
      <c r="DZF38" s="658"/>
      <c r="DZG38" s="655">
        <f>-27.6-12.8-12.8-68.2-31-21.2</f>
        <v>-173.6</v>
      </c>
      <c r="DZH38" s="656"/>
      <c r="DZI38" s="657" t="s">
        <v>942</v>
      </c>
      <c r="DZJ38" s="658"/>
      <c r="DZK38" s="655">
        <f>-27.6-12.8-12.8-68.2-31-21.2</f>
        <v>-173.6</v>
      </c>
      <c r="DZL38" s="656"/>
      <c r="DZM38" s="657" t="s">
        <v>942</v>
      </c>
      <c r="DZN38" s="658"/>
      <c r="DZO38" s="655">
        <f>-27.6-12.8-12.8-68.2-31-21.2</f>
        <v>-173.6</v>
      </c>
      <c r="DZP38" s="656"/>
      <c r="DZQ38" s="657" t="s">
        <v>942</v>
      </c>
      <c r="DZR38" s="658"/>
      <c r="DZS38" s="655">
        <f>-27.6-12.8-12.8-68.2-31-21.2</f>
        <v>-173.6</v>
      </c>
      <c r="DZT38" s="656"/>
      <c r="DZU38" s="657" t="s">
        <v>942</v>
      </c>
      <c r="DZV38" s="658"/>
      <c r="DZW38" s="655">
        <f>-27.6-12.8-12.8-68.2-31-21.2</f>
        <v>-173.6</v>
      </c>
      <c r="DZX38" s="656"/>
      <c r="DZY38" s="657" t="s">
        <v>942</v>
      </c>
      <c r="DZZ38" s="658"/>
      <c r="EAA38" s="655">
        <f>-27.6-12.8-12.8-68.2-31-21.2</f>
        <v>-173.6</v>
      </c>
      <c r="EAB38" s="656"/>
      <c r="EAC38" s="657" t="s">
        <v>942</v>
      </c>
      <c r="EAD38" s="658"/>
      <c r="EAE38" s="655">
        <f>-27.6-12.8-12.8-68.2-31-21.2</f>
        <v>-173.6</v>
      </c>
      <c r="EAF38" s="656"/>
      <c r="EAG38" s="657" t="s">
        <v>942</v>
      </c>
      <c r="EAH38" s="658"/>
      <c r="EAI38" s="655">
        <f>-27.6-12.8-12.8-68.2-31-21.2</f>
        <v>-173.6</v>
      </c>
      <c r="EAJ38" s="656"/>
      <c r="EAK38" s="657" t="s">
        <v>942</v>
      </c>
      <c r="EAL38" s="658"/>
      <c r="EAM38" s="655">
        <f>-27.6-12.8-12.8-68.2-31-21.2</f>
        <v>-173.6</v>
      </c>
      <c r="EAN38" s="656"/>
      <c r="EAO38" s="657" t="s">
        <v>942</v>
      </c>
      <c r="EAP38" s="658"/>
      <c r="EAQ38" s="655">
        <f>-27.6-12.8-12.8-68.2-31-21.2</f>
        <v>-173.6</v>
      </c>
      <c r="EAR38" s="656"/>
      <c r="EAS38" s="657" t="s">
        <v>942</v>
      </c>
      <c r="EAT38" s="658"/>
      <c r="EAU38" s="655">
        <f>-27.6-12.8-12.8-68.2-31-21.2</f>
        <v>-173.6</v>
      </c>
      <c r="EAV38" s="656"/>
      <c r="EAW38" s="657" t="s">
        <v>942</v>
      </c>
      <c r="EAX38" s="658"/>
      <c r="EAY38" s="655">
        <f>-27.6-12.8-12.8-68.2-31-21.2</f>
        <v>-173.6</v>
      </c>
      <c r="EAZ38" s="656"/>
      <c r="EBA38" s="657" t="s">
        <v>942</v>
      </c>
      <c r="EBB38" s="658"/>
      <c r="EBC38" s="655">
        <f>-27.6-12.8-12.8-68.2-31-21.2</f>
        <v>-173.6</v>
      </c>
      <c r="EBD38" s="656"/>
      <c r="EBE38" s="657" t="s">
        <v>942</v>
      </c>
      <c r="EBF38" s="658"/>
      <c r="EBG38" s="655">
        <f>-27.6-12.8-12.8-68.2-31-21.2</f>
        <v>-173.6</v>
      </c>
      <c r="EBH38" s="656"/>
      <c r="EBI38" s="657" t="s">
        <v>942</v>
      </c>
      <c r="EBJ38" s="658"/>
      <c r="EBK38" s="655">
        <f>-27.6-12.8-12.8-68.2-31-21.2</f>
        <v>-173.6</v>
      </c>
      <c r="EBL38" s="656"/>
      <c r="EBM38" s="657" t="s">
        <v>942</v>
      </c>
      <c r="EBN38" s="658"/>
      <c r="EBO38" s="655">
        <f>-27.6-12.8-12.8-68.2-31-21.2</f>
        <v>-173.6</v>
      </c>
      <c r="EBP38" s="656"/>
      <c r="EBQ38" s="657" t="s">
        <v>942</v>
      </c>
      <c r="EBR38" s="658"/>
      <c r="EBS38" s="655">
        <f>-27.6-12.8-12.8-68.2-31-21.2</f>
        <v>-173.6</v>
      </c>
      <c r="EBT38" s="656"/>
      <c r="EBU38" s="657" t="s">
        <v>942</v>
      </c>
      <c r="EBV38" s="658"/>
      <c r="EBW38" s="655">
        <f>-27.6-12.8-12.8-68.2-31-21.2</f>
        <v>-173.6</v>
      </c>
      <c r="EBX38" s="656"/>
      <c r="EBY38" s="657" t="s">
        <v>942</v>
      </c>
      <c r="EBZ38" s="658"/>
      <c r="ECA38" s="655">
        <f>-27.6-12.8-12.8-68.2-31-21.2</f>
        <v>-173.6</v>
      </c>
      <c r="ECB38" s="656"/>
      <c r="ECC38" s="657" t="s">
        <v>942</v>
      </c>
      <c r="ECD38" s="658"/>
      <c r="ECE38" s="655">
        <f>-27.6-12.8-12.8-68.2-31-21.2</f>
        <v>-173.6</v>
      </c>
      <c r="ECF38" s="656"/>
      <c r="ECG38" s="657" t="s">
        <v>942</v>
      </c>
      <c r="ECH38" s="658"/>
      <c r="ECI38" s="655">
        <f>-27.6-12.8-12.8-68.2-31-21.2</f>
        <v>-173.6</v>
      </c>
      <c r="ECJ38" s="656"/>
      <c r="ECK38" s="657" t="s">
        <v>942</v>
      </c>
      <c r="ECL38" s="658"/>
      <c r="ECM38" s="655">
        <f>-27.6-12.8-12.8-68.2-31-21.2</f>
        <v>-173.6</v>
      </c>
      <c r="ECN38" s="656"/>
      <c r="ECO38" s="657" t="s">
        <v>942</v>
      </c>
      <c r="ECP38" s="658"/>
      <c r="ECQ38" s="655">
        <f>-27.6-12.8-12.8-68.2-31-21.2</f>
        <v>-173.6</v>
      </c>
      <c r="ECR38" s="656"/>
      <c r="ECS38" s="657" t="s">
        <v>942</v>
      </c>
      <c r="ECT38" s="658"/>
      <c r="ECU38" s="655">
        <f>-27.6-12.8-12.8-68.2-31-21.2</f>
        <v>-173.6</v>
      </c>
      <c r="ECV38" s="656"/>
      <c r="ECW38" s="657" t="s">
        <v>942</v>
      </c>
      <c r="ECX38" s="658"/>
      <c r="ECY38" s="655">
        <f>-27.6-12.8-12.8-68.2-31-21.2</f>
        <v>-173.6</v>
      </c>
      <c r="ECZ38" s="656"/>
      <c r="EDA38" s="657" t="s">
        <v>942</v>
      </c>
      <c r="EDB38" s="658"/>
      <c r="EDC38" s="655">
        <f>-27.6-12.8-12.8-68.2-31-21.2</f>
        <v>-173.6</v>
      </c>
      <c r="EDD38" s="656"/>
      <c r="EDE38" s="657" t="s">
        <v>942</v>
      </c>
      <c r="EDF38" s="658"/>
      <c r="EDG38" s="655">
        <f>-27.6-12.8-12.8-68.2-31-21.2</f>
        <v>-173.6</v>
      </c>
      <c r="EDH38" s="656"/>
      <c r="EDI38" s="657" t="s">
        <v>942</v>
      </c>
      <c r="EDJ38" s="658"/>
      <c r="EDK38" s="655">
        <f>-27.6-12.8-12.8-68.2-31-21.2</f>
        <v>-173.6</v>
      </c>
      <c r="EDL38" s="656"/>
      <c r="EDM38" s="657" t="s">
        <v>942</v>
      </c>
      <c r="EDN38" s="658"/>
      <c r="EDO38" s="655">
        <f>-27.6-12.8-12.8-68.2-31-21.2</f>
        <v>-173.6</v>
      </c>
      <c r="EDP38" s="656"/>
      <c r="EDQ38" s="657" t="s">
        <v>942</v>
      </c>
      <c r="EDR38" s="658"/>
      <c r="EDS38" s="655">
        <f>-27.6-12.8-12.8-68.2-31-21.2</f>
        <v>-173.6</v>
      </c>
      <c r="EDT38" s="656"/>
      <c r="EDU38" s="657" t="s">
        <v>942</v>
      </c>
      <c r="EDV38" s="658"/>
      <c r="EDW38" s="655">
        <f>-27.6-12.8-12.8-68.2-31-21.2</f>
        <v>-173.6</v>
      </c>
      <c r="EDX38" s="656"/>
      <c r="EDY38" s="657" t="s">
        <v>942</v>
      </c>
      <c r="EDZ38" s="658"/>
      <c r="EEA38" s="655">
        <f>-27.6-12.8-12.8-68.2-31-21.2</f>
        <v>-173.6</v>
      </c>
      <c r="EEB38" s="656"/>
      <c r="EEC38" s="657" t="s">
        <v>942</v>
      </c>
      <c r="EED38" s="658"/>
      <c r="EEE38" s="655">
        <f>-27.6-12.8-12.8-68.2-31-21.2</f>
        <v>-173.6</v>
      </c>
      <c r="EEF38" s="656"/>
      <c r="EEG38" s="657" t="s">
        <v>942</v>
      </c>
      <c r="EEH38" s="658"/>
      <c r="EEI38" s="655">
        <f>-27.6-12.8-12.8-68.2-31-21.2</f>
        <v>-173.6</v>
      </c>
      <c r="EEJ38" s="656"/>
      <c r="EEK38" s="657" t="s">
        <v>942</v>
      </c>
      <c r="EEL38" s="658"/>
      <c r="EEM38" s="655">
        <f>-27.6-12.8-12.8-68.2-31-21.2</f>
        <v>-173.6</v>
      </c>
      <c r="EEN38" s="656"/>
      <c r="EEO38" s="657" t="s">
        <v>942</v>
      </c>
      <c r="EEP38" s="658"/>
      <c r="EEQ38" s="655">
        <f>-27.6-12.8-12.8-68.2-31-21.2</f>
        <v>-173.6</v>
      </c>
      <c r="EER38" s="656"/>
      <c r="EES38" s="657" t="s">
        <v>942</v>
      </c>
      <c r="EET38" s="658"/>
      <c r="EEU38" s="655">
        <f>-27.6-12.8-12.8-68.2-31-21.2</f>
        <v>-173.6</v>
      </c>
      <c r="EEV38" s="656"/>
      <c r="EEW38" s="657" t="s">
        <v>942</v>
      </c>
      <c r="EEX38" s="658"/>
      <c r="EEY38" s="655">
        <f>-27.6-12.8-12.8-68.2-31-21.2</f>
        <v>-173.6</v>
      </c>
      <c r="EEZ38" s="656"/>
      <c r="EFA38" s="657" t="s">
        <v>942</v>
      </c>
      <c r="EFB38" s="658"/>
      <c r="EFC38" s="655">
        <f>-27.6-12.8-12.8-68.2-31-21.2</f>
        <v>-173.6</v>
      </c>
      <c r="EFD38" s="656"/>
      <c r="EFE38" s="657" t="s">
        <v>942</v>
      </c>
      <c r="EFF38" s="658"/>
      <c r="EFG38" s="655">
        <f>-27.6-12.8-12.8-68.2-31-21.2</f>
        <v>-173.6</v>
      </c>
      <c r="EFH38" s="656"/>
      <c r="EFI38" s="657" t="s">
        <v>942</v>
      </c>
      <c r="EFJ38" s="658"/>
      <c r="EFK38" s="655">
        <f>-27.6-12.8-12.8-68.2-31-21.2</f>
        <v>-173.6</v>
      </c>
      <c r="EFL38" s="656"/>
      <c r="EFM38" s="657" t="s">
        <v>942</v>
      </c>
      <c r="EFN38" s="658"/>
      <c r="EFO38" s="655">
        <f>-27.6-12.8-12.8-68.2-31-21.2</f>
        <v>-173.6</v>
      </c>
      <c r="EFP38" s="656"/>
      <c r="EFQ38" s="657" t="s">
        <v>942</v>
      </c>
      <c r="EFR38" s="658"/>
      <c r="EFS38" s="655">
        <f>-27.6-12.8-12.8-68.2-31-21.2</f>
        <v>-173.6</v>
      </c>
      <c r="EFT38" s="656"/>
      <c r="EFU38" s="657" t="s">
        <v>942</v>
      </c>
      <c r="EFV38" s="658"/>
      <c r="EFW38" s="655">
        <f>-27.6-12.8-12.8-68.2-31-21.2</f>
        <v>-173.6</v>
      </c>
      <c r="EFX38" s="656"/>
      <c r="EFY38" s="657" t="s">
        <v>942</v>
      </c>
      <c r="EFZ38" s="658"/>
      <c r="EGA38" s="655">
        <f>-27.6-12.8-12.8-68.2-31-21.2</f>
        <v>-173.6</v>
      </c>
      <c r="EGB38" s="656"/>
      <c r="EGC38" s="657" t="s">
        <v>942</v>
      </c>
      <c r="EGD38" s="658"/>
      <c r="EGE38" s="655">
        <f>-27.6-12.8-12.8-68.2-31-21.2</f>
        <v>-173.6</v>
      </c>
      <c r="EGF38" s="656"/>
      <c r="EGG38" s="657" t="s">
        <v>942</v>
      </c>
      <c r="EGH38" s="658"/>
      <c r="EGI38" s="655">
        <f>-27.6-12.8-12.8-68.2-31-21.2</f>
        <v>-173.6</v>
      </c>
      <c r="EGJ38" s="656"/>
      <c r="EGK38" s="657" t="s">
        <v>942</v>
      </c>
      <c r="EGL38" s="658"/>
      <c r="EGM38" s="655">
        <f>-27.6-12.8-12.8-68.2-31-21.2</f>
        <v>-173.6</v>
      </c>
      <c r="EGN38" s="656"/>
      <c r="EGO38" s="657" t="s">
        <v>942</v>
      </c>
      <c r="EGP38" s="658"/>
      <c r="EGQ38" s="655">
        <f>-27.6-12.8-12.8-68.2-31-21.2</f>
        <v>-173.6</v>
      </c>
      <c r="EGR38" s="656"/>
      <c r="EGS38" s="657" t="s">
        <v>942</v>
      </c>
      <c r="EGT38" s="658"/>
      <c r="EGU38" s="655">
        <f>-27.6-12.8-12.8-68.2-31-21.2</f>
        <v>-173.6</v>
      </c>
      <c r="EGV38" s="656"/>
      <c r="EGW38" s="657" t="s">
        <v>942</v>
      </c>
      <c r="EGX38" s="658"/>
      <c r="EGY38" s="655">
        <f>-27.6-12.8-12.8-68.2-31-21.2</f>
        <v>-173.6</v>
      </c>
      <c r="EGZ38" s="656"/>
      <c r="EHA38" s="657" t="s">
        <v>942</v>
      </c>
      <c r="EHB38" s="658"/>
      <c r="EHC38" s="655">
        <f>-27.6-12.8-12.8-68.2-31-21.2</f>
        <v>-173.6</v>
      </c>
      <c r="EHD38" s="656"/>
      <c r="EHE38" s="657" t="s">
        <v>942</v>
      </c>
      <c r="EHF38" s="658"/>
      <c r="EHG38" s="655">
        <f>-27.6-12.8-12.8-68.2-31-21.2</f>
        <v>-173.6</v>
      </c>
      <c r="EHH38" s="656"/>
      <c r="EHI38" s="657" t="s">
        <v>942</v>
      </c>
      <c r="EHJ38" s="658"/>
      <c r="EHK38" s="655">
        <f>-27.6-12.8-12.8-68.2-31-21.2</f>
        <v>-173.6</v>
      </c>
      <c r="EHL38" s="656"/>
      <c r="EHM38" s="657" t="s">
        <v>942</v>
      </c>
      <c r="EHN38" s="658"/>
      <c r="EHO38" s="655">
        <f>-27.6-12.8-12.8-68.2-31-21.2</f>
        <v>-173.6</v>
      </c>
      <c r="EHP38" s="656"/>
      <c r="EHQ38" s="657" t="s">
        <v>942</v>
      </c>
      <c r="EHR38" s="658"/>
      <c r="EHS38" s="655">
        <f>-27.6-12.8-12.8-68.2-31-21.2</f>
        <v>-173.6</v>
      </c>
      <c r="EHT38" s="656"/>
      <c r="EHU38" s="657" t="s">
        <v>942</v>
      </c>
      <c r="EHV38" s="658"/>
      <c r="EHW38" s="655">
        <f>-27.6-12.8-12.8-68.2-31-21.2</f>
        <v>-173.6</v>
      </c>
      <c r="EHX38" s="656"/>
      <c r="EHY38" s="657" t="s">
        <v>942</v>
      </c>
      <c r="EHZ38" s="658"/>
      <c r="EIA38" s="655">
        <f>-27.6-12.8-12.8-68.2-31-21.2</f>
        <v>-173.6</v>
      </c>
      <c r="EIB38" s="656"/>
      <c r="EIC38" s="657" t="s">
        <v>942</v>
      </c>
      <c r="EID38" s="658"/>
      <c r="EIE38" s="655">
        <f>-27.6-12.8-12.8-68.2-31-21.2</f>
        <v>-173.6</v>
      </c>
      <c r="EIF38" s="656"/>
      <c r="EIG38" s="657" t="s">
        <v>942</v>
      </c>
      <c r="EIH38" s="658"/>
      <c r="EII38" s="655">
        <f>-27.6-12.8-12.8-68.2-31-21.2</f>
        <v>-173.6</v>
      </c>
      <c r="EIJ38" s="656"/>
      <c r="EIK38" s="657" t="s">
        <v>942</v>
      </c>
      <c r="EIL38" s="658"/>
      <c r="EIM38" s="655">
        <f>-27.6-12.8-12.8-68.2-31-21.2</f>
        <v>-173.6</v>
      </c>
      <c r="EIN38" s="656"/>
      <c r="EIO38" s="657" t="s">
        <v>942</v>
      </c>
      <c r="EIP38" s="658"/>
      <c r="EIQ38" s="655">
        <f>-27.6-12.8-12.8-68.2-31-21.2</f>
        <v>-173.6</v>
      </c>
      <c r="EIR38" s="656"/>
      <c r="EIS38" s="657" t="s">
        <v>942</v>
      </c>
      <c r="EIT38" s="658"/>
      <c r="EIU38" s="655">
        <f>-27.6-12.8-12.8-68.2-31-21.2</f>
        <v>-173.6</v>
      </c>
      <c r="EIV38" s="656"/>
      <c r="EIW38" s="657" t="s">
        <v>942</v>
      </c>
      <c r="EIX38" s="658"/>
      <c r="EIY38" s="655">
        <f>-27.6-12.8-12.8-68.2-31-21.2</f>
        <v>-173.6</v>
      </c>
      <c r="EIZ38" s="656"/>
      <c r="EJA38" s="657" t="s">
        <v>942</v>
      </c>
      <c r="EJB38" s="658"/>
      <c r="EJC38" s="655">
        <f>-27.6-12.8-12.8-68.2-31-21.2</f>
        <v>-173.6</v>
      </c>
      <c r="EJD38" s="656"/>
      <c r="EJE38" s="657" t="s">
        <v>942</v>
      </c>
      <c r="EJF38" s="658"/>
      <c r="EJG38" s="655">
        <f>-27.6-12.8-12.8-68.2-31-21.2</f>
        <v>-173.6</v>
      </c>
      <c r="EJH38" s="656"/>
      <c r="EJI38" s="657" t="s">
        <v>942</v>
      </c>
      <c r="EJJ38" s="658"/>
      <c r="EJK38" s="655">
        <f>-27.6-12.8-12.8-68.2-31-21.2</f>
        <v>-173.6</v>
      </c>
      <c r="EJL38" s="656"/>
      <c r="EJM38" s="657" t="s">
        <v>942</v>
      </c>
      <c r="EJN38" s="658"/>
      <c r="EJO38" s="655">
        <f>-27.6-12.8-12.8-68.2-31-21.2</f>
        <v>-173.6</v>
      </c>
      <c r="EJP38" s="656"/>
      <c r="EJQ38" s="657" t="s">
        <v>942</v>
      </c>
      <c r="EJR38" s="658"/>
      <c r="EJS38" s="655">
        <f>-27.6-12.8-12.8-68.2-31-21.2</f>
        <v>-173.6</v>
      </c>
      <c r="EJT38" s="656"/>
      <c r="EJU38" s="657" t="s">
        <v>942</v>
      </c>
      <c r="EJV38" s="658"/>
      <c r="EJW38" s="655">
        <f>-27.6-12.8-12.8-68.2-31-21.2</f>
        <v>-173.6</v>
      </c>
      <c r="EJX38" s="656"/>
      <c r="EJY38" s="657" t="s">
        <v>942</v>
      </c>
      <c r="EJZ38" s="658"/>
      <c r="EKA38" s="655">
        <f>-27.6-12.8-12.8-68.2-31-21.2</f>
        <v>-173.6</v>
      </c>
      <c r="EKB38" s="656"/>
      <c r="EKC38" s="657" t="s">
        <v>942</v>
      </c>
      <c r="EKD38" s="658"/>
      <c r="EKE38" s="655">
        <f>-27.6-12.8-12.8-68.2-31-21.2</f>
        <v>-173.6</v>
      </c>
      <c r="EKF38" s="656"/>
      <c r="EKG38" s="657" t="s">
        <v>942</v>
      </c>
      <c r="EKH38" s="658"/>
      <c r="EKI38" s="655">
        <f>-27.6-12.8-12.8-68.2-31-21.2</f>
        <v>-173.6</v>
      </c>
      <c r="EKJ38" s="656"/>
      <c r="EKK38" s="657" t="s">
        <v>942</v>
      </c>
      <c r="EKL38" s="658"/>
      <c r="EKM38" s="655">
        <f>-27.6-12.8-12.8-68.2-31-21.2</f>
        <v>-173.6</v>
      </c>
      <c r="EKN38" s="656"/>
      <c r="EKO38" s="657" t="s">
        <v>942</v>
      </c>
      <c r="EKP38" s="658"/>
      <c r="EKQ38" s="655">
        <f>-27.6-12.8-12.8-68.2-31-21.2</f>
        <v>-173.6</v>
      </c>
      <c r="EKR38" s="656"/>
      <c r="EKS38" s="657" t="s">
        <v>942</v>
      </c>
      <c r="EKT38" s="658"/>
      <c r="EKU38" s="655">
        <f>-27.6-12.8-12.8-68.2-31-21.2</f>
        <v>-173.6</v>
      </c>
      <c r="EKV38" s="656"/>
      <c r="EKW38" s="657" t="s">
        <v>942</v>
      </c>
      <c r="EKX38" s="658"/>
      <c r="EKY38" s="655">
        <f>-27.6-12.8-12.8-68.2-31-21.2</f>
        <v>-173.6</v>
      </c>
      <c r="EKZ38" s="656"/>
      <c r="ELA38" s="657" t="s">
        <v>942</v>
      </c>
      <c r="ELB38" s="658"/>
      <c r="ELC38" s="655">
        <f>-27.6-12.8-12.8-68.2-31-21.2</f>
        <v>-173.6</v>
      </c>
      <c r="ELD38" s="656"/>
      <c r="ELE38" s="657" t="s">
        <v>942</v>
      </c>
      <c r="ELF38" s="658"/>
      <c r="ELG38" s="655">
        <f>-27.6-12.8-12.8-68.2-31-21.2</f>
        <v>-173.6</v>
      </c>
      <c r="ELH38" s="656"/>
      <c r="ELI38" s="657" t="s">
        <v>942</v>
      </c>
      <c r="ELJ38" s="658"/>
      <c r="ELK38" s="655">
        <f>-27.6-12.8-12.8-68.2-31-21.2</f>
        <v>-173.6</v>
      </c>
      <c r="ELL38" s="656"/>
      <c r="ELM38" s="657" t="s">
        <v>942</v>
      </c>
      <c r="ELN38" s="658"/>
      <c r="ELO38" s="655">
        <f>-27.6-12.8-12.8-68.2-31-21.2</f>
        <v>-173.6</v>
      </c>
      <c r="ELP38" s="656"/>
      <c r="ELQ38" s="657" t="s">
        <v>942</v>
      </c>
      <c r="ELR38" s="658"/>
      <c r="ELS38" s="655">
        <f>-27.6-12.8-12.8-68.2-31-21.2</f>
        <v>-173.6</v>
      </c>
      <c r="ELT38" s="656"/>
      <c r="ELU38" s="657" t="s">
        <v>942</v>
      </c>
      <c r="ELV38" s="658"/>
      <c r="ELW38" s="655">
        <f>-27.6-12.8-12.8-68.2-31-21.2</f>
        <v>-173.6</v>
      </c>
      <c r="ELX38" s="656"/>
      <c r="ELY38" s="657" t="s">
        <v>942</v>
      </c>
      <c r="ELZ38" s="658"/>
      <c r="EMA38" s="655">
        <f>-27.6-12.8-12.8-68.2-31-21.2</f>
        <v>-173.6</v>
      </c>
      <c r="EMB38" s="656"/>
      <c r="EMC38" s="657" t="s">
        <v>942</v>
      </c>
      <c r="EMD38" s="658"/>
      <c r="EME38" s="655">
        <f>-27.6-12.8-12.8-68.2-31-21.2</f>
        <v>-173.6</v>
      </c>
      <c r="EMF38" s="656"/>
      <c r="EMG38" s="657" t="s">
        <v>942</v>
      </c>
      <c r="EMH38" s="658"/>
      <c r="EMI38" s="655">
        <f>-27.6-12.8-12.8-68.2-31-21.2</f>
        <v>-173.6</v>
      </c>
      <c r="EMJ38" s="656"/>
      <c r="EMK38" s="657" t="s">
        <v>942</v>
      </c>
      <c r="EML38" s="658"/>
      <c r="EMM38" s="655">
        <f>-27.6-12.8-12.8-68.2-31-21.2</f>
        <v>-173.6</v>
      </c>
      <c r="EMN38" s="656"/>
      <c r="EMO38" s="657" t="s">
        <v>942</v>
      </c>
      <c r="EMP38" s="658"/>
      <c r="EMQ38" s="655">
        <f>-27.6-12.8-12.8-68.2-31-21.2</f>
        <v>-173.6</v>
      </c>
      <c r="EMR38" s="656"/>
      <c r="EMS38" s="657" t="s">
        <v>942</v>
      </c>
      <c r="EMT38" s="658"/>
      <c r="EMU38" s="655">
        <f>-27.6-12.8-12.8-68.2-31-21.2</f>
        <v>-173.6</v>
      </c>
      <c r="EMV38" s="656"/>
      <c r="EMW38" s="657" t="s">
        <v>942</v>
      </c>
      <c r="EMX38" s="658"/>
      <c r="EMY38" s="655">
        <f>-27.6-12.8-12.8-68.2-31-21.2</f>
        <v>-173.6</v>
      </c>
      <c r="EMZ38" s="656"/>
      <c r="ENA38" s="657" t="s">
        <v>942</v>
      </c>
      <c r="ENB38" s="658"/>
      <c r="ENC38" s="655">
        <f>-27.6-12.8-12.8-68.2-31-21.2</f>
        <v>-173.6</v>
      </c>
      <c r="END38" s="656"/>
      <c r="ENE38" s="657" t="s">
        <v>942</v>
      </c>
      <c r="ENF38" s="658"/>
      <c r="ENG38" s="655">
        <f>-27.6-12.8-12.8-68.2-31-21.2</f>
        <v>-173.6</v>
      </c>
      <c r="ENH38" s="656"/>
      <c r="ENI38" s="657" t="s">
        <v>942</v>
      </c>
      <c r="ENJ38" s="658"/>
      <c r="ENK38" s="655">
        <f>-27.6-12.8-12.8-68.2-31-21.2</f>
        <v>-173.6</v>
      </c>
      <c r="ENL38" s="656"/>
      <c r="ENM38" s="657" t="s">
        <v>942</v>
      </c>
      <c r="ENN38" s="658"/>
      <c r="ENO38" s="655">
        <f>-27.6-12.8-12.8-68.2-31-21.2</f>
        <v>-173.6</v>
      </c>
      <c r="ENP38" s="656"/>
      <c r="ENQ38" s="657" t="s">
        <v>942</v>
      </c>
      <c r="ENR38" s="658"/>
      <c r="ENS38" s="655">
        <f>-27.6-12.8-12.8-68.2-31-21.2</f>
        <v>-173.6</v>
      </c>
      <c r="ENT38" s="656"/>
      <c r="ENU38" s="657" t="s">
        <v>942</v>
      </c>
      <c r="ENV38" s="658"/>
      <c r="ENW38" s="655">
        <f>-27.6-12.8-12.8-68.2-31-21.2</f>
        <v>-173.6</v>
      </c>
      <c r="ENX38" s="656"/>
      <c r="ENY38" s="657" t="s">
        <v>942</v>
      </c>
      <c r="ENZ38" s="658"/>
      <c r="EOA38" s="655">
        <f>-27.6-12.8-12.8-68.2-31-21.2</f>
        <v>-173.6</v>
      </c>
      <c r="EOB38" s="656"/>
      <c r="EOC38" s="657" t="s">
        <v>942</v>
      </c>
      <c r="EOD38" s="658"/>
      <c r="EOE38" s="655">
        <f>-27.6-12.8-12.8-68.2-31-21.2</f>
        <v>-173.6</v>
      </c>
      <c r="EOF38" s="656"/>
      <c r="EOG38" s="657" t="s">
        <v>942</v>
      </c>
      <c r="EOH38" s="658"/>
      <c r="EOI38" s="655">
        <f>-27.6-12.8-12.8-68.2-31-21.2</f>
        <v>-173.6</v>
      </c>
      <c r="EOJ38" s="656"/>
      <c r="EOK38" s="657" t="s">
        <v>942</v>
      </c>
      <c r="EOL38" s="658"/>
      <c r="EOM38" s="655">
        <f>-27.6-12.8-12.8-68.2-31-21.2</f>
        <v>-173.6</v>
      </c>
      <c r="EON38" s="656"/>
      <c r="EOO38" s="657" t="s">
        <v>942</v>
      </c>
      <c r="EOP38" s="658"/>
      <c r="EOQ38" s="655">
        <f>-27.6-12.8-12.8-68.2-31-21.2</f>
        <v>-173.6</v>
      </c>
      <c r="EOR38" s="656"/>
      <c r="EOS38" s="657" t="s">
        <v>942</v>
      </c>
      <c r="EOT38" s="658"/>
      <c r="EOU38" s="655">
        <f>-27.6-12.8-12.8-68.2-31-21.2</f>
        <v>-173.6</v>
      </c>
      <c r="EOV38" s="656"/>
      <c r="EOW38" s="657" t="s">
        <v>942</v>
      </c>
      <c r="EOX38" s="658"/>
      <c r="EOY38" s="655">
        <f>-27.6-12.8-12.8-68.2-31-21.2</f>
        <v>-173.6</v>
      </c>
      <c r="EOZ38" s="656"/>
      <c r="EPA38" s="657" t="s">
        <v>942</v>
      </c>
      <c r="EPB38" s="658"/>
      <c r="EPC38" s="655">
        <f>-27.6-12.8-12.8-68.2-31-21.2</f>
        <v>-173.6</v>
      </c>
      <c r="EPD38" s="656"/>
      <c r="EPE38" s="657" t="s">
        <v>942</v>
      </c>
      <c r="EPF38" s="658"/>
      <c r="EPG38" s="655">
        <f>-27.6-12.8-12.8-68.2-31-21.2</f>
        <v>-173.6</v>
      </c>
      <c r="EPH38" s="656"/>
      <c r="EPI38" s="657" t="s">
        <v>942</v>
      </c>
      <c r="EPJ38" s="658"/>
      <c r="EPK38" s="655">
        <f>-27.6-12.8-12.8-68.2-31-21.2</f>
        <v>-173.6</v>
      </c>
      <c r="EPL38" s="656"/>
      <c r="EPM38" s="657" t="s">
        <v>942</v>
      </c>
      <c r="EPN38" s="658"/>
      <c r="EPO38" s="655">
        <f>-27.6-12.8-12.8-68.2-31-21.2</f>
        <v>-173.6</v>
      </c>
      <c r="EPP38" s="656"/>
      <c r="EPQ38" s="657" t="s">
        <v>942</v>
      </c>
      <c r="EPR38" s="658"/>
      <c r="EPS38" s="655">
        <f>-27.6-12.8-12.8-68.2-31-21.2</f>
        <v>-173.6</v>
      </c>
      <c r="EPT38" s="656"/>
      <c r="EPU38" s="657" t="s">
        <v>942</v>
      </c>
      <c r="EPV38" s="658"/>
      <c r="EPW38" s="655">
        <f>-27.6-12.8-12.8-68.2-31-21.2</f>
        <v>-173.6</v>
      </c>
      <c r="EPX38" s="656"/>
      <c r="EPY38" s="657" t="s">
        <v>942</v>
      </c>
      <c r="EPZ38" s="658"/>
      <c r="EQA38" s="655">
        <f>-27.6-12.8-12.8-68.2-31-21.2</f>
        <v>-173.6</v>
      </c>
      <c r="EQB38" s="656"/>
      <c r="EQC38" s="657" t="s">
        <v>942</v>
      </c>
      <c r="EQD38" s="658"/>
      <c r="EQE38" s="655">
        <f>-27.6-12.8-12.8-68.2-31-21.2</f>
        <v>-173.6</v>
      </c>
      <c r="EQF38" s="656"/>
      <c r="EQG38" s="657" t="s">
        <v>942</v>
      </c>
      <c r="EQH38" s="658"/>
      <c r="EQI38" s="655">
        <f>-27.6-12.8-12.8-68.2-31-21.2</f>
        <v>-173.6</v>
      </c>
      <c r="EQJ38" s="656"/>
      <c r="EQK38" s="657" t="s">
        <v>942</v>
      </c>
      <c r="EQL38" s="658"/>
      <c r="EQM38" s="655">
        <f>-27.6-12.8-12.8-68.2-31-21.2</f>
        <v>-173.6</v>
      </c>
      <c r="EQN38" s="656"/>
      <c r="EQO38" s="657" t="s">
        <v>942</v>
      </c>
      <c r="EQP38" s="658"/>
      <c r="EQQ38" s="655">
        <f>-27.6-12.8-12.8-68.2-31-21.2</f>
        <v>-173.6</v>
      </c>
      <c r="EQR38" s="656"/>
      <c r="EQS38" s="657" t="s">
        <v>942</v>
      </c>
      <c r="EQT38" s="658"/>
      <c r="EQU38" s="655">
        <f>-27.6-12.8-12.8-68.2-31-21.2</f>
        <v>-173.6</v>
      </c>
      <c r="EQV38" s="656"/>
      <c r="EQW38" s="657" t="s">
        <v>942</v>
      </c>
      <c r="EQX38" s="658"/>
      <c r="EQY38" s="655">
        <f>-27.6-12.8-12.8-68.2-31-21.2</f>
        <v>-173.6</v>
      </c>
      <c r="EQZ38" s="656"/>
      <c r="ERA38" s="657" t="s">
        <v>942</v>
      </c>
      <c r="ERB38" s="658"/>
      <c r="ERC38" s="655">
        <f>-27.6-12.8-12.8-68.2-31-21.2</f>
        <v>-173.6</v>
      </c>
      <c r="ERD38" s="656"/>
      <c r="ERE38" s="657" t="s">
        <v>942</v>
      </c>
      <c r="ERF38" s="658"/>
      <c r="ERG38" s="655">
        <f>-27.6-12.8-12.8-68.2-31-21.2</f>
        <v>-173.6</v>
      </c>
      <c r="ERH38" s="656"/>
      <c r="ERI38" s="657" t="s">
        <v>942</v>
      </c>
      <c r="ERJ38" s="658"/>
      <c r="ERK38" s="655">
        <f>-27.6-12.8-12.8-68.2-31-21.2</f>
        <v>-173.6</v>
      </c>
      <c r="ERL38" s="656"/>
      <c r="ERM38" s="657" t="s">
        <v>942</v>
      </c>
      <c r="ERN38" s="658"/>
      <c r="ERO38" s="655">
        <f>-27.6-12.8-12.8-68.2-31-21.2</f>
        <v>-173.6</v>
      </c>
      <c r="ERP38" s="656"/>
      <c r="ERQ38" s="657" t="s">
        <v>942</v>
      </c>
      <c r="ERR38" s="658"/>
      <c r="ERS38" s="655">
        <f>-27.6-12.8-12.8-68.2-31-21.2</f>
        <v>-173.6</v>
      </c>
      <c r="ERT38" s="656"/>
      <c r="ERU38" s="657" t="s">
        <v>942</v>
      </c>
      <c r="ERV38" s="658"/>
      <c r="ERW38" s="655">
        <f>-27.6-12.8-12.8-68.2-31-21.2</f>
        <v>-173.6</v>
      </c>
      <c r="ERX38" s="656"/>
      <c r="ERY38" s="657" t="s">
        <v>942</v>
      </c>
      <c r="ERZ38" s="658"/>
      <c r="ESA38" s="655">
        <f>-27.6-12.8-12.8-68.2-31-21.2</f>
        <v>-173.6</v>
      </c>
      <c r="ESB38" s="656"/>
      <c r="ESC38" s="657" t="s">
        <v>942</v>
      </c>
      <c r="ESD38" s="658"/>
      <c r="ESE38" s="655">
        <f>-27.6-12.8-12.8-68.2-31-21.2</f>
        <v>-173.6</v>
      </c>
      <c r="ESF38" s="656"/>
      <c r="ESG38" s="657" t="s">
        <v>942</v>
      </c>
      <c r="ESH38" s="658"/>
      <c r="ESI38" s="655">
        <f>-27.6-12.8-12.8-68.2-31-21.2</f>
        <v>-173.6</v>
      </c>
      <c r="ESJ38" s="656"/>
      <c r="ESK38" s="657" t="s">
        <v>942</v>
      </c>
      <c r="ESL38" s="658"/>
      <c r="ESM38" s="655">
        <f>-27.6-12.8-12.8-68.2-31-21.2</f>
        <v>-173.6</v>
      </c>
      <c r="ESN38" s="656"/>
      <c r="ESO38" s="657" t="s">
        <v>942</v>
      </c>
      <c r="ESP38" s="658"/>
      <c r="ESQ38" s="655">
        <f>-27.6-12.8-12.8-68.2-31-21.2</f>
        <v>-173.6</v>
      </c>
      <c r="ESR38" s="656"/>
      <c r="ESS38" s="657" t="s">
        <v>942</v>
      </c>
      <c r="EST38" s="658"/>
      <c r="ESU38" s="655">
        <f>-27.6-12.8-12.8-68.2-31-21.2</f>
        <v>-173.6</v>
      </c>
      <c r="ESV38" s="656"/>
      <c r="ESW38" s="657" t="s">
        <v>942</v>
      </c>
      <c r="ESX38" s="658"/>
      <c r="ESY38" s="655">
        <f>-27.6-12.8-12.8-68.2-31-21.2</f>
        <v>-173.6</v>
      </c>
      <c r="ESZ38" s="656"/>
      <c r="ETA38" s="657" t="s">
        <v>942</v>
      </c>
      <c r="ETB38" s="658"/>
      <c r="ETC38" s="655">
        <f>-27.6-12.8-12.8-68.2-31-21.2</f>
        <v>-173.6</v>
      </c>
      <c r="ETD38" s="656"/>
      <c r="ETE38" s="657" t="s">
        <v>942</v>
      </c>
      <c r="ETF38" s="658"/>
      <c r="ETG38" s="655">
        <f>-27.6-12.8-12.8-68.2-31-21.2</f>
        <v>-173.6</v>
      </c>
      <c r="ETH38" s="656"/>
      <c r="ETI38" s="657" t="s">
        <v>942</v>
      </c>
      <c r="ETJ38" s="658"/>
      <c r="ETK38" s="655">
        <f>-27.6-12.8-12.8-68.2-31-21.2</f>
        <v>-173.6</v>
      </c>
      <c r="ETL38" s="656"/>
      <c r="ETM38" s="657" t="s">
        <v>942</v>
      </c>
      <c r="ETN38" s="658"/>
      <c r="ETO38" s="655">
        <f>-27.6-12.8-12.8-68.2-31-21.2</f>
        <v>-173.6</v>
      </c>
      <c r="ETP38" s="656"/>
      <c r="ETQ38" s="657" t="s">
        <v>942</v>
      </c>
      <c r="ETR38" s="658"/>
      <c r="ETS38" s="655">
        <f>-27.6-12.8-12.8-68.2-31-21.2</f>
        <v>-173.6</v>
      </c>
      <c r="ETT38" s="656"/>
      <c r="ETU38" s="657" t="s">
        <v>942</v>
      </c>
      <c r="ETV38" s="658"/>
      <c r="ETW38" s="655">
        <f>-27.6-12.8-12.8-68.2-31-21.2</f>
        <v>-173.6</v>
      </c>
      <c r="ETX38" s="656"/>
      <c r="ETY38" s="657" t="s">
        <v>942</v>
      </c>
      <c r="ETZ38" s="658"/>
      <c r="EUA38" s="655">
        <f>-27.6-12.8-12.8-68.2-31-21.2</f>
        <v>-173.6</v>
      </c>
      <c r="EUB38" s="656"/>
      <c r="EUC38" s="657" t="s">
        <v>942</v>
      </c>
      <c r="EUD38" s="658"/>
      <c r="EUE38" s="655">
        <f>-27.6-12.8-12.8-68.2-31-21.2</f>
        <v>-173.6</v>
      </c>
      <c r="EUF38" s="656"/>
      <c r="EUG38" s="657" t="s">
        <v>942</v>
      </c>
      <c r="EUH38" s="658"/>
      <c r="EUI38" s="655">
        <f>-27.6-12.8-12.8-68.2-31-21.2</f>
        <v>-173.6</v>
      </c>
      <c r="EUJ38" s="656"/>
      <c r="EUK38" s="657" t="s">
        <v>942</v>
      </c>
      <c r="EUL38" s="658"/>
      <c r="EUM38" s="655">
        <f>-27.6-12.8-12.8-68.2-31-21.2</f>
        <v>-173.6</v>
      </c>
      <c r="EUN38" s="656"/>
      <c r="EUO38" s="657" t="s">
        <v>942</v>
      </c>
      <c r="EUP38" s="658"/>
      <c r="EUQ38" s="655">
        <f>-27.6-12.8-12.8-68.2-31-21.2</f>
        <v>-173.6</v>
      </c>
      <c r="EUR38" s="656"/>
      <c r="EUS38" s="657" t="s">
        <v>942</v>
      </c>
      <c r="EUT38" s="658"/>
      <c r="EUU38" s="655">
        <f>-27.6-12.8-12.8-68.2-31-21.2</f>
        <v>-173.6</v>
      </c>
      <c r="EUV38" s="656"/>
      <c r="EUW38" s="657" t="s">
        <v>942</v>
      </c>
      <c r="EUX38" s="658"/>
      <c r="EUY38" s="655">
        <f>-27.6-12.8-12.8-68.2-31-21.2</f>
        <v>-173.6</v>
      </c>
      <c r="EUZ38" s="656"/>
      <c r="EVA38" s="657" t="s">
        <v>942</v>
      </c>
      <c r="EVB38" s="658"/>
      <c r="EVC38" s="655">
        <f>-27.6-12.8-12.8-68.2-31-21.2</f>
        <v>-173.6</v>
      </c>
      <c r="EVD38" s="656"/>
      <c r="EVE38" s="657" t="s">
        <v>942</v>
      </c>
      <c r="EVF38" s="658"/>
      <c r="EVG38" s="655">
        <f>-27.6-12.8-12.8-68.2-31-21.2</f>
        <v>-173.6</v>
      </c>
      <c r="EVH38" s="656"/>
      <c r="EVI38" s="657" t="s">
        <v>942</v>
      </c>
      <c r="EVJ38" s="658"/>
      <c r="EVK38" s="655">
        <f>-27.6-12.8-12.8-68.2-31-21.2</f>
        <v>-173.6</v>
      </c>
      <c r="EVL38" s="656"/>
      <c r="EVM38" s="657" t="s">
        <v>942</v>
      </c>
      <c r="EVN38" s="658"/>
      <c r="EVO38" s="655">
        <f>-27.6-12.8-12.8-68.2-31-21.2</f>
        <v>-173.6</v>
      </c>
      <c r="EVP38" s="656"/>
      <c r="EVQ38" s="657" t="s">
        <v>942</v>
      </c>
      <c r="EVR38" s="658"/>
      <c r="EVS38" s="655">
        <f>-27.6-12.8-12.8-68.2-31-21.2</f>
        <v>-173.6</v>
      </c>
      <c r="EVT38" s="656"/>
      <c r="EVU38" s="657" t="s">
        <v>942</v>
      </c>
      <c r="EVV38" s="658"/>
      <c r="EVW38" s="655">
        <f>-27.6-12.8-12.8-68.2-31-21.2</f>
        <v>-173.6</v>
      </c>
      <c r="EVX38" s="656"/>
      <c r="EVY38" s="657" t="s">
        <v>942</v>
      </c>
      <c r="EVZ38" s="658"/>
      <c r="EWA38" s="655">
        <f>-27.6-12.8-12.8-68.2-31-21.2</f>
        <v>-173.6</v>
      </c>
      <c r="EWB38" s="656"/>
      <c r="EWC38" s="657" t="s">
        <v>942</v>
      </c>
      <c r="EWD38" s="658"/>
      <c r="EWE38" s="655">
        <f>-27.6-12.8-12.8-68.2-31-21.2</f>
        <v>-173.6</v>
      </c>
      <c r="EWF38" s="656"/>
      <c r="EWG38" s="657" t="s">
        <v>942</v>
      </c>
      <c r="EWH38" s="658"/>
      <c r="EWI38" s="655">
        <f>-27.6-12.8-12.8-68.2-31-21.2</f>
        <v>-173.6</v>
      </c>
      <c r="EWJ38" s="656"/>
      <c r="EWK38" s="657" t="s">
        <v>942</v>
      </c>
      <c r="EWL38" s="658"/>
      <c r="EWM38" s="655">
        <f>-27.6-12.8-12.8-68.2-31-21.2</f>
        <v>-173.6</v>
      </c>
      <c r="EWN38" s="656"/>
      <c r="EWO38" s="657" t="s">
        <v>942</v>
      </c>
      <c r="EWP38" s="658"/>
      <c r="EWQ38" s="655">
        <f>-27.6-12.8-12.8-68.2-31-21.2</f>
        <v>-173.6</v>
      </c>
      <c r="EWR38" s="656"/>
      <c r="EWS38" s="657" t="s">
        <v>942</v>
      </c>
      <c r="EWT38" s="658"/>
      <c r="EWU38" s="655">
        <f>-27.6-12.8-12.8-68.2-31-21.2</f>
        <v>-173.6</v>
      </c>
      <c r="EWV38" s="656"/>
      <c r="EWW38" s="657" t="s">
        <v>942</v>
      </c>
      <c r="EWX38" s="658"/>
      <c r="EWY38" s="655">
        <f>-27.6-12.8-12.8-68.2-31-21.2</f>
        <v>-173.6</v>
      </c>
      <c r="EWZ38" s="656"/>
      <c r="EXA38" s="657" t="s">
        <v>942</v>
      </c>
      <c r="EXB38" s="658"/>
      <c r="EXC38" s="655">
        <f>-27.6-12.8-12.8-68.2-31-21.2</f>
        <v>-173.6</v>
      </c>
      <c r="EXD38" s="656"/>
      <c r="EXE38" s="657" t="s">
        <v>942</v>
      </c>
      <c r="EXF38" s="658"/>
      <c r="EXG38" s="655">
        <f>-27.6-12.8-12.8-68.2-31-21.2</f>
        <v>-173.6</v>
      </c>
      <c r="EXH38" s="656"/>
      <c r="EXI38" s="657" t="s">
        <v>942</v>
      </c>
      <c r="EXJ38" s="658"/>
      <c r="EXK38" s="655">
        <f>-27.6-12.8-12.8-68.2-31-21.2</f>
        <v>-173.6</v>
      </c>
      <c r="EXL38" s="656"/>
      <c r="EXM38" s="657" t="s">
        <v>942</v>
      </c>
      <c r="EXN38" s="658"/>
      <c r="EXO38" s="655">
        <f>-27.6-12.8-12.8-68.2-31-21.2</f>
        <v>-173.6</v>
      </c>
      <c r="EXP38" s="656"/>
      <c r="EXQ38" s="657" t="s">
        <v>942</v>
      </c>
      <c r="EXR38" s="658"/>
      <c r="EXS38" s="655">
        <f>-27.6-12.8-12.8-68.2-31-21.2</f>
        <v>-173.6</v>
      </c>
      <c r="EXT38" s="656"/>
      <c r="EXU38" s="657" t="s">
        <v>942</v>
      </c>
      <c r="EXV38" s="658"/>
      <c r="EXW38" s="655">
        <f>-27.6-12.8-12.8-68.2-31-21.2</f>
        <v>-173.6</v>
      </c>
      <c r="EXX38" s="656"/>
      <c r="EXY38" s="657" t="s">
        <v>942</v>
      </c>
      <c r="EXZ38" s="658"/>
      <c r="EYA38" s="655">
        <f>-27.6-12.8-12.8-68.2-31-21.2</f>
        <v>-173.6</v>
      </c>
      <c r="EYB38" s="656"/>
      <c r="EYC38" s="657" t="s">
        <v>942</v>
      </c>
      <c r="EYD38" s="658"/>
      <c r="EYE38" s="655">
        <f>-27.6-12.8-12.8-68.2-31-21.2</f>
        <v>-173.6</v>
      </c>
      <c r="EYF38" s="656"/>
      <c r="EYG38" s="657" t="s">
        <v>942</v>
      </c>
      <c r="EYH38" s="658"/>
      <c r="EYI38" s="655">
        <f>-27.6-12.8-12.8-68.2-31-21.2</f>
        <v>-173.6</v>
      </c>
      <c r="EYJ38" s="656"/>
      <c r="EYK38" s="657" t="s">
        <v>942</v>
      </c>
      <c r="EYL38" s="658"/>
      <c r="EYM38" s="655">
        <f>-27.6-12.8-12.8-68.2-31-21.2</f>
        <v>-173.6</v>
      </c>
      <c r="EYN38" s="656"/>
      <c r="EYO38" s="657" t="s">
        <v>942</v>
      </c>
      <c r="EYP38" s="658"/>
      <c r="EYQ38" s="655">
        <f>-27.6-12.8-12.8-68.2-31-21.2</f>
        <v>-173.6</v>
      </c>
      <c r="EYR38" s="656"/>
      <c r="EYS38" s="657" t="s">
        <v>942</v>
      </c>
      <c r="EYT38" s="658"/>
      <c r="EYU38" s="655">
        <f>-27.6-12.8-12.8-68.2-31-21.2</f>
        <v>-173.6</v>
      </c>
      <c r="EYV38" s="656"/>
      <c r="EYW38" s="657" t="s">
        <v>942</v>
      </c>
      <c r="EYX38" s="658"/>
      <c r="EYY38" s="655">
        <f>-27.6-12.8-12.8-68.2-31-21.2</f>
        <v>-173.6</v>
      </c>
      <c r="EYZ38" s="656"/>
      <c r="EZA38" s="657" t="s">
        <v>942</v>
      </c>
      <c r="EZB38" s="658"/>
      <c r="EZC38" s="655">
        <f>-27.6-12.8-12.8-68.2-31-21.2</f>
        <v>-173.6</v>
      </c>
      <c r="EZD38" s="656"/>
      <c r="EZE38" s="657" t="s">
        <v>942</v>
      </c>
      <c r="EZF38" s="658"/>
      <c r="EZG38" s="655">
        <f>-27.6-12.8-12.8-68.2-31-21.2</f>
        <v>-173.6</v>
      </c>
      <c r="EZH38" s="656"/>
      <c r="EZI38" s="657" t="s">
        <v>942</v>
      </c>
      <c r="EZJ38" s="658"/>
      <c r="EZK38" s="655">
        <f>-27.6-12.8-12.8-68.2-31-21.2</f>
        <v>-173.6</v>
      </c>
      <c r="EZL38" s="656"/>
      <c r="EZM38" s="657" t="s">
        <v>942</v>
      </c>
      <c r="EZN38" s="658"/>
      <c r="EZO38" s="655">
        <f>-27.6-12.8-12.8-68.2-31-21.2</f>
        <v>-173.6</v>
      </c>
      <c r="EZP38" s="656"/>
      <c r="EZQ38" s="657" t="s">
        <v>942</v>
      </c>
      <c r="EZR38" s="658"/>
      <c r="EZS38" s="655">
        <f>-27.6-12.8-12.8-68.2-31-21.2</f>
        <v>-173.6</v>
      </c>
      <c r="EZT38" s="656"/>
      <c r="EZU38" s="657" t="s">
        <v>942</v>
      </c>
      <c r="EZV38" s="658"/>
      <c r="EZW38" s="655">
        <f>-27.6-12.8-12.8-68.2-31-21.2</f>
        <v>-173.6</v>
      </c>
      <c r="EZX38" s="656"/>
      <c r="EZY38" s="657" t="s">
        <v>942</v>
      </c>
      <c r="EZZ38" s="658"/>
      <c r="FAA38" s="655">
        <f>-27.6-12.8-12.8-68.2-31-21.2</f>
        <v>-173.6</v>
      </c>
      <c r="FAB38" s="656"/>
      <c r="FAC38" s="657" t="s">
        <v>942</v>
      </c>
      <c r="FAD38" s="658"/>
      <c r="FAE38" s="655">
        <f>-27.6-12.8-12.8-68.2-31-21.2</f>
        <v>-173.6</v>
      </c>
      <c r="FAF38" s="656"/>
      <c r="FAG38" s="657" t="s">
        <v>942</v>
      </c>
      <c r="FAH38" s="658"/>
      <c r="FAI38" s="655">
        <f>-27.6-12.8-12.8-68.2-31-21.2</f>
        <v>-173.6</v>
      </c>
      <c r="FAJ38" s="656"/>
      <c r="FAK38" s="657" t="s">
        <v>942</v>
      </c>
      <c r="FAL38" s="658"/>
      <c r="FAM38" s="655">
        <f>-27.6-12.8-12.8-68.2-31-21.2</f>
        <v>-173.6</v>
      </c>
      <c r="FAN38" s="656"/>
      <c r="FAO38" s="657" t="s">
        <v>942</v>
      </c>
      <c r="FAP38" s="658"/>
      <c r="FAQ38" s="655">
        <f>-27.6-12.8-12.8-68.2-31-21.2</f>
        <v>-173.6</v>
      </c>
      <c r="FAR38" s="656"/>
      <c r="FAS38" s="657" t="s">
        <v>942</v>
      </c>
      <c r="FAT38" s="658"/>
      <c r="FAU38" s="655">
        <f>-27.6-12.8-12.8-68.2-31-21.2</f>
        <v>-173.6</v>
      </c>
      <c r="FAV38" s="656"/>
      <c r="FAW38" s="657" t="s">
        <v>942</v>
      </c>
      <c r="FAX38" s="658"/>
      <c r="FAY38" s="655">
        <f>-27.6-12.8-12.8-68.2-31-21.2</f>
        <v>-173.6</v>
      </c>
      <c r="FAZ38" s="656"/>
      <c r="FBA38" s="657" t="s">
        <v>942</v>
      </c>
      <c r="FBB38" s="658"/>
      <c r="FBC38" s="655">
        <f>-27.6-12.8-12.8-68.2-31-21.2</f>
        <v>-173.6</v>
      </c>
      <c r="FBD38" s="656"/>
      <c r="FBE38" s="657" t="s">
        <v>942</v>
      </c>
      <c r="FBF38" s="658"/>
      <c r="FBG38" s="655">
        <f>-27.6-12.8-12.8-68.2-31-21.2</f>
        <v>-173.6</v>
      </c>
      <c r="FBH38" s="656"/>
      <c r="FBI38" s="657" t="s">
        <v>942</v>
      </c>
      <c r="FBJ38" s="658"/>
      <c r="FBK38" s="655">
        <f>-27.6-12.8-12.8-68.2-31-21.2</f>
        <v>-173.6</v>
      </c>
      <c r="FBL38" s="656"/>
      <c r="FBM38" s="657" t="s">
        <v>942</v>
      </c>
      <c r="FBN38" s="658"/>
      <c r="FBO38" s="655">
        <f>-27.6-12.8-12.8-68.2-31-21.2</f>
        <v>-173.6</v>
      </c>
      <c r="FBP38" s="656"/>
      <c r="FBQ38" s="657" t="s">
        <v>942</v>
      </c>
      <c r="FBR38" s="658"/>
      <c r="FBS38" s="655">
        <f>-27.6-12.8-12.8-68.2-31-21.2</f>
        <v>-173.6</v>
      </c>
      <c r="FBT38" s="656"/>
      <c r="FBU38" s="657" t="s">
        <v>942</v>
      </c>
      <c r="FBV38" s="658"/>
      <c r="FBW38" s="655">
        <f>-27.6-12.8-12.8-68.2-31-21.2</f>
        <v>-173.6</v>
      </c>
      <c r="FBX38" s="656"/>
      <c r="FBY38" s="657" t="s">
        <v>942</v>
      </c>
      <c r="FBZ38" s="658"/>
      <c r="FCA38" s="655">
        <f>-27.6-12.8-12.8-68.2-31-21.2</f>
        <v>-173.6</v>
      </c>
      <c r="FCB38" s="656"/>
      <c r="FCC38" s="657" t="s">
        <v>942</v>
      </c>
      <c r="FCD38" s="658"/>
      <c r="FCE38" s="655">
        <f>-27.6-12.8-12.8-68.2-31-21.2</f>
        <v>-173.6</v>
      </c>
      <c r="FCF38" s="656"/>
      <c r="FCG38" s="657" t="s">
        <v>942</v>
      </c>
      <c r="FCH38" s="658"/>
      <c r="FCI38" s="655">
        <f>-27.6-12.8-12.8-68.2-31-21.2</f>
        <v>-173.6</v>
      </c>
      <c r="FCJ38" s="656"/>
      <c r="FCK38" s="657" t="s">
        <v>942</v>
      </c>
      <c r="FCL38" s="658"/>
      <c r="FCM38" s="655">
        <f>-27.6-12.8-12.8-68.2-31-21.2</f>
        <v>-173.6</v>
      </c>
      <c r="FCN38" s="656"/>
      <c r="FCO38" s="657" t="s">
        <v>942</v>
      </c>
      <c r="FCP38" s="658"/>
      <c r="FCQ38" s="655">
        <f>-27.6-12.8-12.8-68.2-31-21.2</f>
        <v>-173.6</v>
      </c>
      <c r="FCR38" s="656"/>
      <c r="FCS38" s="657" t="s">
        <v>942</v>
      </c>
      <c r="FCT38" s="658"/>
      <c r="FCU38" s="655">
        <f>-27.6-12.8-12.8-68.2-31-21.2</f>
        <v>-173.6</v>
      </c>
      <c r="FCV38" s="656"/>
      <c r="FCW38" s="657" t="s">
        <v>942</v>
      </c>
      <c r="FCX38" s="658"/>
      <c r="FCY38" s="655">
        <f>-27.6-12.8-12.8-68.2-31-21.2</f>
        <v>-173.6</v>
      </c>
      <c r="FCZ38" s="656"/>
      <c r="FDA38" s="657" t="s">
        <v>942</v>
      </c>
      <c r="FDB38" s="658"/>
      <c r="FDC38" s="655">
        <f>-27.6-12.8-12.8-68.2-31-21.2</f>
        <v>-173.6</v>
      </c>
      <c r="FDD38" s="656"/>
      <c r="FDE38" s="657" t="s">
        <v>942</v>
      </c>
      <c r="FDF38" s="658"/>
      <c r="FDG38" s="655">
        <f>-27.6-12.8-12.8-68.2-31-21.2</f>
        <v>-173.6</v>
      </c>
      <c r="FDH38" s="656"/>
      <c r="FDI38" s="657" t="s">
        <v>942</v>
      </c>
      <c r="FDJ38" s="658"/>
      <c r="FDK38" s="655">
        <f>-27.6-12.8-12.8-68.2-31-21.2</f>
        <v>-173.6</v>
      </c>
      <c r="FDL38" s="656"/>
      <c r="FDM38" s="657" t="s">
        <v>942</v>
      </c>
      <c r="FDN38" s="658"/>
      <c r="FDO38" s="655">
        <f>-27.6-12.8-12.8-68.2-31-21.2</f>
        <v>-173.6</v>
      </c>
      <c r="FDP38" s="656"/>
      <c r="FDQ38" s="657" t="s">
        <v>942</v>
      </c>
      <c r="FDR38" s="658"/>
      <c r="FDS38" s="655">
        <f>-27.6-12.8-12.8-68.2-31-21.2</f>
        <v>-173.6</v>
      </c>
      <c r="FDT38" s="656"/>
      <c r="FDU38" s="657" t="s">
        <v>942</v>
      </c>
      <c r="FDV38" s="658"/>
      <c r="FDW38" s="655">
        <f>-27.6-12.8-12.8-68.2-31-21.2</f>
        <v>-173.6</v>
      </c>
      <c r="FDX38" s="656"/>
      <c r="FDY38" s="657" t="s">
        <v>942</v>
      </c>
      <c r="FDZ38" s="658"/>
      <c r="FEA38" s="655">
        <f>-27.6-12.8-12.8-68.2-31-21.2</f>
        <v>-173.6</v>
      </c>
      <c r="FEB38" s="656"/>
      <c r="FEC38" s="657" t="s">
        <v>942</v>
      </c>
      <c r="FED38" s="658"/>
      <c r="FEE38" s="655">
        <f>-27.6-12.8-12.8-68.2-31-21.2</f>
        <v>-173.6</v>
      </c>
      <c r="FEF38" s="656"/>
      <c r="FEG38" s="657" t="s">
        <v>942</v>
      </c>
      <c r="FEH38" s="658"/>
      <c r="FEI38" s="655">
        <f>-27.6-12.8-12.8-68.2-31-21.2</f>
        <v>-173.6</v>
      </c>
      <c r="FEJ38" s="656"/>
      <c r="FEK38" s="657" t="s">
        <v>942</v>
      </c>
      <c r="FEL38" s="658"/>
      <c r="FEM38" s="655">
        <f>-27.6-12.8-12.8-68.2-31-21.2</f>
        <v>-173.6</v>
      </c>
      <c r="FEN38" s="656"/>
      <c r="FEO38" s="657" t="s">
        <v>942</v>
      </c>
      <c r="FEP38" s="658"/>
      <c r="FEQ38" s="655">
        <f>-27.6-12.8-12.8-68.2-31-21.2</f>
        <v>-173.6</v>
      </c>
      <c r="FER38" s="656"/>
      <c r="FES38" s="657" t="s">
        <v>942</v>
      </c>
      <c r="FET38" s="658"/>
      <c r="FEU38" s="655">
        <f>-27.6-12.8-12.8-68.2-31-21.2</f>
        <v>-173.6</v>
      </c>
      <c r="FEV38" s="656"/>
      <c r="FEW38" s="657" t="s">
        <v>942</v>
      </c>
      <c r="FEX38" s="658"/>
      <c r="FEY38" s="655">
        <f>-27.6-12.8-12.8-68.2-31-21.2</f>
        <v>-173.6</v>
      </c>
      <c r="FEZ38" s="656"/>
      <c r="FFA38" s="657" t="s">
        <v>942</v>
      </c>
      <c r="FFB38" s="658"/>
      <c r="FFC38" s="655">
        <f>-27.6-12.8-12.8-68.2-31-21.2</f>
        <v>-173.6</v>
      </c>
      <c r="FFD38" s="656"/>
      <c r="FFE38" s="657" t="s">
        <v>942</v>
      </c>
      <c r="FFF38" s="658"/>
      <c r="FFG38" s="655">
        <f>-27.6-12.8-12.8-68.2-31-21.2</f>
        <v>-173.6</v>
      </c>
      <c r="FFH38" s="656"/>
      <c r="FFI38" s="657" t="s">
        <v>942</v>
      </c>
      <c r="FFJ38" s="658"/>
      <c r="FFK38" s="655">
        <f>-27.6-12.8-12.8-68.2-31-21.2</f>
        <v>-173.6</v>
      </c>
      <c r="FFL38" s="656"/>
      <c r="FFM38" s="657" t="s">
        <v>942</v>
      </c>
      <c r="FFN38" s="658"/>
      <c r="FFO38" s="655">
        <f>-27.6-12.8-12.8-68.2-31-21.2</f>
        <v>-173.6</v>
      </c>
      <c r="FFP38" s="656"/>
      <c r="FFQ38" s="657" t="s">
        <v>942</v>
      </c>
      <c r="FFR38" s="658"/>
      <c r="FFS38" s="655">
        <f>-27.6-12.8-12.8-68.2-31-21.2</f>
        <v>-173.6</v>
      </c>
      <c r="FFT38" s="656"/>
      <c r="FFU38" s="657" t="s">
        <v>942</v>
      </c>
      <c r="FFV38" s="658"/>
      <c r="FFW38" s="655">
        <f>-27.6-12.8-12.8-68.2-31-21.2</f>
        <v>-173.6</v>
      </c>
      <c r="FFX38" s="656"/>
      <c r="FFY38" s="657" t="s">
        <v>942</v>
      </c>
      <c r="FFZ38" s="658"/>
      <c r="FGA38" s="655">
        <f>-27.6-12.8-12.8-68.2-31-21.2</f>
        <v>-173.6</v>
      </c>
      <c r="FGB38" s="656"/>
      <c r="FGC38" s="657" t="s">
        <v>942</v>
      </c>
      <c r="FGD38" s="658"/>
      <c r="FGE38" s="655">
        <f>-27.6-12.8-12.8-68.2-31-21.2</f>
        <v>-173.6</v>
      </c>
      <c r="FGF38" s="656"/>
      <c r="FGG38" s="657" t="s">
        <v>942</v>
      </c>
      <c r="FGH38" s="658"/>
      <c r="FGI38" s="655">
        <f>-27.6-12.8-12.8-68.2-31-21.2</f>
        <v>-173.6</v>
      </c>
      <c r="FGJ38" s="656"/>
      <c r="FGK38" s="657" t="s">
        <v>942</v>
      </c>
      <c r="FGL38" s="658"/>
      <c r="FGM38" s="655">
        <f>-27.6-12.8-12.8-68.2-31-21.2</f>
        <v>-173.6</v>
      </c>
      <c r="FGN38" s="656"/>
      <c r="FGO38" s="657" t="s">
        <v>942</v>
      </c>
      <c r="FGP38" s="658"/>
      <c r="FGQ38" s="655">
        <f>-27.6-12.8-12.8-68.2-31-21.2</f>
        <v>-173.6</v>
      </c>
      <c r="FGR38" s="656"/>
      <c r="FGS38" s="657" t="s">
        <v>942</v>
      </c>
      <c r="FGT38" s="658"/>
      <c r="FGU38" s="655">
        <f>-27.6-12.8-12.8-68.2-31-21.2</f>
        <v>-173.6</v>
      </c>
      <c r="FGV38" s="656"/>
      <c r="FGW38" s="657" t="s">
        <v>942</v>
      </c>
      <c r="FGX38" s="658"/>
      <c r="FGY38" s="655">
        <f>-27.6-12.8-12.8-68.2-31-21.2</f>
        <v>-173.6</v>
      </c>
      <c r="FGZ38" s="656"/>
      <c r="FHA38" s="657" t="s">
        <v>942</v>
      </c>
      <c r="FHB38" s="658"/>
      <c r="FHC38" s="655">
        <f>-27.6-12.8-12.8-68.2-31-21.2</f>
        <v>-173.6</v>
      </c>
      <c r="FHD38" s="656"/>
      <c r="FHE38" s="657" t="s">
        <v>942</v>
      </c>
      <c r="FHF38" s="658"/>
      <c r="FHG38" s="655">
        <f>-27.6-12.8-12.8-68.2-31-21.2</f>
        <v>-173.6</v>
      </c>
      <c r="FHH38" s="656"/>
      <c r="FHI38" s="657" t="s">
        <v>942</v>
      </c>
      <c r="FHJ38" s="658"/>
      <c r="FHK38" s="655">
        <f>-27.6-12.8-12.8-68.2-31-21.2</f>
        <v>-173.6</v>
      </c>
      <c r="FHL38" s="656"/>
      <c r="FHM38" s="657" t="s">
        <v>942</v>
      </c>
      <c r="FHN38" s="658"/>
      <c r="FHO38" s="655">
        <f>-27.6-12.8-12.8-68.2-31-21.2</f>
        <v>-173.6</v>
      </c>
      <c r="FHP38" s="656"/>
      <c r="FHQ38" s="657" t="s">
        <v>942</v>
      </c>
      <c r="FHR38" s="658"/>
      <c r="FHS38" s="655">
        <f>-27.6-12.8-12.8-68.2-31-21.2</f>
        <v>-173.6</v>
      </c>
      <c r="FHT38" s="656"/>
      <c r="FHU38" s="657" t="s">
        <v>942</v>
      </c>
      <c r="FHV38" s="658"/>
      <c r="FHW38" s="655">
        <f>-27.6-12.8-12.8-68.2-31-21.2</f>
        <v>-173.6</v>
      </c>
      <c r="FHX38" s="656"/>
      <c r="FHY38" s="657" t="s">
        <v>942</v>
      </c>
      <c r="FHZ38" s="658"/>
      <c r="FIA38" s="655">
        <f>-27.6-12.8-12.8-68.2-31-21.2</f>
        <v>-173.6</v>
      </c>
      <c r="FIB38" s="656"/>
      <c r="FIC38" s="657" t="s">
        <v>942</v>
      </c>
      <c r="FID38" s="658"/>
      <c r="FIE38" s="655">
        <f>-27.6-12.8-12.8-68.2-31-21.2</f>
        <v>-173.6</v>
      </c>
      <c r="FIF38" s="656"/>
      <c r="FIG38" s="657" t="s">
        <v>942</v>
      </c>
      <c r="FIH38" s="658"/>
      <c r="FII38" s="655">
        <f>-27.6-12.8-12.8-68.2-31-21.2</f>
        <v>-173.6</v>
      </c>
      <c r="FIJ38" s="656"/>
      <c r="FIK38" s="657" t="s">
        <v>942</v>
      </c>
      <c r="FIL38" s="658"/>
      <c r="FIM38" s="655">
        <f>-27.6-12.8-12.8-68.2-31-21.2</f>
        <v>-173.6</v>
      </c>
      <c r="FIN38" s="656"/>
      <c r="FIO38" s="657" t="s">
        <v>942</v>
      </c>
      <c r="FIP38" s="658"/>
      <c r="FIQ38" s="655">
        <f>-27.6-12.8-12.8-68.2-31-21.2</f>
        <v>-173.6</v>
      </c>
      <c r="FIR38" s="656"/>
      <c r="FIS38" s="657" t="s">
        <v>942</v>
      </c>
      <c r="FIT38" s="658"/>
      <c r="FIU38" s="655">
        <f>-27.6-12.8-12.8-68.2-31-21.2</f>
        <v>-173.6</v>
      </c>
      <c r="FIV38" s="656"/>
      <c r="FIW38" s="657" t="s">
        <v>942</v>
      </c>
      <c r="FIX38" s="658"/>
      <c r="FIY38" s="655">
        <f>-27.6-12.8-12.8-68.2-31-21.2</f>
        <v>-173.6</v>
      </c>
      <c r="FIZ38" s="656"/>
      <c r="FJA38" s="657" t="s">
        <v>942</v>
      </c>
      <c r="FJB38" s="658"/>
      <c r="FJC38" s="655">
        <f>-27.6-12.8-12.8-68.2-31-21.2</f>
        <v>-173.6</v>
      </c>
      <c r="FJD38" s="656"/>
      <c r="FJE38" s="657" t="s">
        <v>942</v>
      </c>
      <c r="FJF38" s="658"/>
      <c r="FJG38" s="655">
        <f>-27.6-12.8-12.8-68.2-31-21.2</f>
        <v>-173.6</v>
      </c>
      <c r="FJH38" s="656"/>
      <c r="FJI38" s="657" t="s">
        <v>942</v>
      </c>
      <c r="FJJ38" s="658"/>
      <c r="FJK38" s="655">
        <f>-27.6-12.8-12.8-68.2-31-21.2</f>
        <v>-173.6</v>
      </c>
      <c r="FJL38" s="656"/>
      <c r="FJM38" s="657" t="s">
        <v>942</v>
      </c>
      <c r="FJN38" s="658"/>
      <c r="FJO38" s="655">
        <f>-27.6-12.8-12.8-68.2-31-21.2</f>
        <v>-173.6</v>
      </c>
      <c r="FJP38" s="656"/>
      <c r="FJQ38" s="657" t="s">
        <v>942</v>
      </c>
      <c r="FJR38" s="658"/>
      <c r="FJS38" s="655">
        <f>-27.6-12.8-12.8-68.2-31-21.2</f>
        <v>-173.6</v>
      </c>
      <c r="FJT38" s="656"/>
      <c r="FJU38" s="657" t="s">
        <v>942</v>
      </c>
      <c r="FJV38" s="658"/>
      <c r="FJW38" s="655">
        <f>-27.6-12.8-12.8-68.2-31-21.2</f>
        <v>-173.6</v>
      </c>
      <c r="FJX38" s="656"/>
      <c r="FJY38" s="657" t="s">
        <v>942</v>
      </c>
      <c r="FJZ38" s="658"/>
      <c r="FKA38" s="655">
        <f>-27.6-12.8-12.8-68.2-31-21.2</f>
        <v>-173.6</v>
      </c>
      <c r="FKB38" s="656"/>
      <c r="FKC38" s="657" t="s">
        <v>942</v>
      </c>
      <c r="FKD38" s="658"/>
      <c r="FKE38" s="655">
        <f>-27.6-12.8-12.8-68.2-31-21.2</f>
        <v>-173.6</v>
      </c>
      <c r="FKF38" s="656"/>
      <c r="FKG38" s="657" t="s">
        <v>942</v>
      </c>
      <c r="FKH38" s="658"/>
      <c r="FKI38" s="655">
        <f>-27.6-12.8-12.8-68.2-31-21.2</f>
        <v>-173.6</v>
      </c>
      <c r="FKJ38" s="656"/>
      <c r="FKK38" s="657" t="s">
        <v>942</v>
      </c>
      <c r="FKL38" s="658"/>
      <c r="FKM38" s="655">
        <f>-27.6-12.8-12.8-68.2-31-21.2</f>
        <v>-173.6</v>
      </c>
      <c r="FKN38" s="656"/>
      <c r="FKO38" s="657" t="s">
        <v>942</v>
      </c>
      <c r="FKP38" s="658"/>
      <c r="FKQ38" s="655">
        <f>-27.6-12.8-12.8-68.2-31-21.2</f>
        <v>-173.6</v>
      </c>
      <c r="FKR38" s="656"/>
      <c r="FKS38" s="657" t="s">
        <v>942</v>
      </c>
      <c r="FKT38" s="658"/>
      <c r="FKU38" s="655">
        <f>-27.6-12.8-12.8-68.2-31-21.2</f>
        <v>-173.6</v>
      </c>
      <c r="FKV38" s="656"/>
      <c r="FKW38" s="657" t="s">
        <v>942</v>
      </c>
      <c r="FKX38" s="658"/>
      <c r="FKY38" s="655">
        <f>-27.6-12.8-12.8-68.2-31-21.2</f>
        <v>-173.6</v>
      </c>
      <c r="FKZ38" s="656"/>
      <c r="FLA38" s="657" t="s">
        <v>942</v>
      </c>
      <c r="FLB38" s="658"/>
      <c r="FLC38" s="655">
        <f>-27.6-12.8-12.8-68.2-31-21.2</f>
        <v>-173.6</v>
      </c>
      <c r="FLD38" s="656"/>
      <c r="FLE38" s="657" t="s">
        <v>942</v>
      </c>
      <c r="FLF38" s="658"/>
      <c r="FLG38" s="655">
        <f>-27.6-12.8-12.8-68.2-31-21.2</f>
        <v>-173.6</v>
      </c>
      <c r="FLH38" s="656"/>
      <c r="FLI38" s="657" t="s">
        <v>942</v>
      </c>
      <c r="FLJ38" s="658"/>
      <c r="FLK38" s="655">
        <f>-27.6-12.8-12.8-68.2-31-21.2</f>
        <v>-173.6</v>
      </c>
      <c r="FLL38" s="656"/>
      <c r="FLM38" s="657" t="s">
        <v>942</v>
      </c>
      <c r="FLN38" s="658"/>
      <c r="FLO38" s="655">
        <f>-27.6-12.8-12.8-68.2-31-21.2</f>
        <v>-173.6</v>
      </c>
      <c r="FLP38" s="656"/>
      <c r="FLQ38" s="657" t="s">
        <v>942</v>
      </c>
      <c r="FLR38" s="658"/>
      <c r="FLS38" s="655">
        <f>-27.6-12.8-12.8-68.2-31-21.2</f>
        <v>-173.6</v>
      </c>
      <c r="FLT38" s="656"/>
      <c r="FLU38" s="657" t="s">
        <v>942</v>
      </c>
      <c r="FLV38" s="658"/>
      <c r="FLW38" s="655">
        <f>-27.6-12.8-12.8-68.2-31-21.2</f>
        <v>-173.6</v>
      </c>
      <c r="FLX38" s="656"/>
      <c r="FLY38" s="657" t="s">
        <v>942</v>
      </c>
      <c r="FLZ38" s="658"/>
      <c r="FMA38" s="655">
        <f>-27.6-12.8-12.8-68.2-31-21.2</f>
        <v>-173.6</v>
      </c>
      <c r="FMB38" s="656"/>
      <c r="FMC38" s="657" t="s">
        <v>942</v>
      </c>
      <c r="FMD38" s="658"/>
      <c r="FME38" s="655">
        <f>-27.6-12.8-12.8-68.2-31-21.2</f>
        <v>-173.6</v>
      </c>
      <c r="FMF38" s="656"/>
      <c r="FMG38" s="657" t="s">
        <v>942</v>
      </c>
      <c r="FMH38" s="658"/>
      <c r="FMI38" s="655">
        <f>-27.6-12.8-12.8-68.2-31-21.2</f>
        <v>-173.6</v>
      </c>
      <c r="FMJ38" s="656"/>
      <c r="FMK38" s="657" t="s">
        <v>942</v>
      </c>
      <c r="FML38" s="658"/>
      <c r="FMM38" s="655">
        <f>-27.6-12.8-12.8-68.2-31-21.2</f>
        <v>-173.6</v>
      </c>
      <c r="FMN38" s="656"/>
      <c r="FMO38" s="657" t="s">
        <v>942</v>
      </c>
      <c r="FMP38" s="658"/>
      <c r="FMQ38" s="655">
        <f>-27.6-12.8-12.8-68.2-31-21.2</f>
        <v>-173.6</v>
      </c>
      <c r="FMR38" s="656"/>
      <c r="FMS38" s="657" t="s">
        <v>942</v>
      </c>
      <c r="FMT38" s="658"/>
      <c r="FMU38" s="655">
        <f>-27.6-12.8-12.8-68.2-31-21.2</f>
        <v>-173.6</v>
      </c>
      <c r="FMV38" s="656"/>
      <c r="FMW38" s="657" t="s">
        <v>942</v>
      </c>
      <c r="FMX38" s="658"/>
      <c r="FMY38" s="655">
        <f>-27.6-12.8-12.8-68.2-31-21.2</f>
        <v>-173.6</v>
      </c>
      <c r="FMZ38" s="656"/>
      <c r="FNA38" s="657" t="s">
        <v>942</v>
      </c>
      <c r="FNB38" s="658"/>
      <c r="FNC38" s="655">
        <f>-27.6-12.8-12.8-68.2-31-21.2</f>
        <v>-173.6</v>
      </c>
      <c r="FND38" s="656"/>
      <c r="FNE38" s="657" t="s">
        <v>942</v>
      </c>
      <c r="FNF38" s="658"/>
      <c r="FNG38" s="655">
        <f>-27.6-12.8-12.8-68.2-31-21.2</f>
        <v>-173.6</v>
      </c>
      <c r="FNH38" s="656"/>
      <c r="FNI38" s="657" t="s">
        <v>942</v>
      </c>
      <c r="FNJ38" s="658"/>
      <c r="FNK38" s="655">
        <f>-27.6-12.8-12.8-68.2-31-21.2</f>
        <v>-173.6</v>
      </c>
      <c r="FNL38" s="656"/>
      <c r="FNM38" s="657" t="s">
        <v>942</v>
      </c>
      <c r="FNN38" s="658"/>
      <c r="FNO38" s="655">
        <f>-27.6-12.8-12.8-68.2-31-21.2</f>
        <v>-173.6</v>
      </c>
      <c r="FNP38" s="656"/>
      <c r="FNQ38" s="657" t="s">
        <v>942</v>
      </c>
      <c r="FNR38" s="658"/>
      <c r="FNS38" s="655">
        <f>-27.6-12.8-12.8-68.2-31-21.2</f>
        <v>-173.6</v>
      </c>
      <c r="FNT38" s="656"/>
      <c r="FNU38" s="657" t="s">
        <v>942</v>
      </c>
      <c r="FNV38" s="658"/>
      <c r="FNW38" s="655">
        <f>-27.6-12.8-12.8-68.2-31-21.2</f>
        <v>-173.6</v>
      </c>
      <c r="FNX38" s="656"/>
      <c r="FNY38" s="657" t="s">
        <v>942</v>
      </c>
      <c r="FNZ38" s="658"/>
      <c r="FOA38" s="655">
        <f>-27.6-12.8-12.8-68.2-31-21.2</f>
        <v>-173.6</v>
      </c>
      <c r="FOB38" s="656"/>
      <c r="FOC38" s="657" t="s">
        <v>942</v>
      </c>
      <c r="FOD38" s="658"/>
      <c r="FOE38" s="655">
        <f>-27.6-12.8-12.8-68.2-31-21.2</f>
        <v>-173.6</v>
      </c>
      <c r="FOF38" s="656"/>
      <c r="FOG38" s="657" t="s">
        <v>942</v>
      </c>
      <c r="FOH38" s="658"/>
      <c r="FOI38" s="655">
        <f>-27.6-12.8-12.8-68.2-31-21.2</f>
        <v>-173.6</v>
      </c>
      <c r="FOJ38" s="656"/>
      <c r="FOK38" s="657" t="s">
        <v>942</v>
      </c>
      <c r="FOL38" s="658"/>
      <c r="FOM38" s="655">
        <f>-27.6-12.8-12.8-68.2-31-21.2</f>
        <v>-173.6</v>
      </c>
      <c r="FON38" s="656"/>
      <c r="FOO38" s="657" t="s">
        <v>942</v>
      </c>
      <c r="FOP38" s="658"/>
      <c r="FOQ38" s="655">
        <f>-27.6-12.8-12.8-68.2-31-21.2</f>
        <v>-173.6</v>
      </c>
      <c r="FOR38" s="656"/>
      <c r="FOS38" s="657" t="s">
        <v>942</v>
      </c>
      <c r="FOT38" s="658"/>
      <c r="FOU38" s="655">
        <f>-27.6-12.8-12.8-68.2-31-21.2</f>
        <v>-173.6</v>
      </c>
      <c r="FOV38" s="656"/>
      <c r="FOW38" s="657" t="s">
        <v>942</v>
      </c>
      <c r="FOX38" s="658"/>
      <c r="FOY38" s="655">
        <f>-27.6-12.8-12.8-68.2-31-21.2</f>
        <v>-173.6</v>
      </c>
      <c r="FOZ38" s="656"/>
      <c r="FPA38" s="657" t="s">
        <v>942</v>
      </c>
      <c r="FPB38" s="658"/>
      <c r="FPC38" s="655">
        <f>-27.6-12.8-12.8-68.2-31-21.2</f>
        <v>-173.6</v>
      </c>
      <c r="FPD38" s="656"/>
      <c r="FPE38" s="657" t="s">
        <v>942</v>
      </c>
      <c r="FPF38" s="658"/>
      <c r="FPG38" s="655">
        <f>-27.6-12.8-12.8-68.2-31-21.2</f>
        <v>-173.6</v>
      </c>
      <c r="FPH38" s="656"/>
      <c r="FPI38" s="657" t="s">
        <v>942</v>
      </c>
      <c r="FPJ38" s="658"/>
      <c r="FPK38" s="655">
        <f>-27.6-12.8-12.8-68.2-31-21.2</f>
        <v>-173.6</v>
      </c>
      <c r="FPL38" s="656"/>
      <c r="FPM38" s="657" t="s">
        <v>942</v>
      </c>
      <c r="FPN38" s="658"/>
      <c r="FPO38" s="655">
        <f>-27.6-12.8-12.8-68.2-31-21.2</f>
        <v>-173.6</v>
      </c>
      <c r="FPP38" s="656"/>
      <c r="FPQ38" s="657" t="s">
        <v>942</v>
      </c>
      <c r="FPR38" s="658"/>
      <c r="FPS38" s="655">
        <f>-27.6-12.8-12.8-68.2-31-21.2</f>
        <v>-173.6</v>
      </c>
      <c r="FPT38" s="656"/>
      <c r="FPU38" s="657" t="s">
        <v>942</v>
      </c>
      <c r="FPV38" s="658"/>
      <c r="FPW38" s="655">
        <f>-27.6-12.8-12.8-68.2-31-21.2</f>
        <v>-173.6</v>
      </c>
      <c r="FPX38" s="656"/>
      <c r="FPY38" s="657" t="s">
        <v>942</v>
      </c>
      <c r="FPZ38" s="658"/>
      <c r="FQA38" s="655">
        <f>-27.6-12.8-12.8-68.2-31-21.2</f>
        <v>-173.6</v>
      </c>
      <c r="FQB38" s="656"/>
      <c r="FQC38" s="657" t="s">
        <v>942</v>
      </c>
      <c r="FQD38" s="658"/>
      <c r="FQE38" s="655">
        <f>-27.6-12.8-12.8-68.2-31-21.2</f>
        <v>-173.6</v>
      </c>
      <c r="FQF38" s="656"/>
      <c r="FQG38" s="657" t="s">
        <v>942</v>
      </c>
      <c r="FQH38" s="658"/>
      <c r="FQI38" s="655">
        <f>-27.6-12.8-12.8-68.2-31-21.2</f>
        <v>-173.6</v>
      </c>
      <c r="FQJ38" s="656"/>
      <c r="FQK38" s="657" t="s">
        <v>942</v>
      </c>
      <c r="FQL38" s="658"/>
      <c r="FQM38" s="655">
        <f>-27.6-12.8-12.8-68.2-31-21.2</f>
        <v>-173.6</v>
      </c>
      <c r="FQN38" s="656"/>
      <c r="FQO38" s="657" t="s">
        <v>942</v>
      </c>
      <c r="FQP38" s="658"/>
      <c r="FQQ38" s="655">
        <f>-27.6-12.8-12.8-68.2-31-21.2</f>
        <v>-173.6</v>
      </c>
      <c r="FQR38" s="656"/>
      <c r="FQS38" s="657" t="s">
        <v>942</v>
      </c>
      <c r="FQT38" s="658"/>
      <c r="FQU38" s="655">
        <f>-27.6-12.8-12.8-68.2-31-21.2</f>
        <v>-173.6</v>
      </c>
      <c r="FQV38" s="656"/>
      <c r="FQW38" s="657" t="s">
        <v>942</v>
      </c>
      <c r="FQX38" s="658"/>
      <c r="FQY38" s="655">
        <f>-27.6-12.8-12.8-68.2-31-21.2</f>
        <v>-173.6</v>
      </c>
      <c r="FQZ38" s="656"/>
      <c r="FRA38" s="657" t="s">
        <v>942</v>
      </c>
      <c r="FRB38" s="658"/>
      <c r="FRC38" s="655">
        <f>-27.6-12.8-12.8-68.2-31-21.2</f>
        <v>-173.6</v>
      </c>
      <c r="FRD38" s="656"/>
      <c r="FRE38" s="657" t="s">
        <v>942</v>
      </c>
      <c r="FRF38" s="658"/>
      <c r="FRG38" s="655">
        <f>-27.6-12.8-12.8-68.2-31-21.2</f>
        <v>-173.6</v>
      </c>
      <c r="FRH38" s="656"/>
      <c r="FRI38" s="657" t="s">
        <v>942</v>
      </c>
      <c r="FRJ38" s="658"/>
      <c r="FRK38" s="655">
        <f>-27.6-12.8-12.8-68.2-31-21.2</f>
        <v>-173.6</v>
      </c>
      <c r="FRL38" s="656"/>
      <c r="FRM38" s="657" t="s">
        <v>942</v>
      </c>
      <c r="FRN38" s="658"/>
      <c r="FRO38" s="655">
        <f>-27.6-12.8-12.8-68.2-31-21.2</f>
        <v>-173.6</v>
      </c>
      <c r="FRP38" s="656"/>
      <c r="FRQ38" s="657" t="s">
        <v>942</v>
      </c>
      <c r="FRR38" s="658"/>
      <c r="FRS38" s="655">
        <f>-27.6-12.8-12.8-68.2-31-21.2</f>
        <v>-173.6</v>
      </c>
      <c r="FRT38" s="656"/>
      <c r="FRU38" s="657" t="s">
        <v>942</v>
      </c>
      <c r="FRV38" s="658"/>
      <c r="FRW38" s="655">
        <f>-27.6-12.8-12.8-68.2-31-21.2</f>
        <v>-173.6</v>
      </c>
      <c r="FRX38" s="656"/>
      <c r="FRY38" s="657" t="s">
        <v>942</v>
      </c>
      <c r="FRZ38" s="658"/>
      <c r="FSA38" s="655">
        <f>-27.6-12.8-12.8-68.2-31-21.2</f>
        <v>-173.6</v>
      </c>
      <c r="FSB38" s="656"/>
      <c r="FSC38" s="657" t="s">
        <v>942</v>
      </c>
      <c r="FSD38" s="658"/>
      <c r="FSE38" s="655">
        <f>-27.6-12.8-12.8-68.2-31-21.2</f>
        <v>-173.6</v>
      </c>
      <c r="FSF38" s="656"/>
      <c r="FSG38" s="657" t="s">
        <v>942</v>
      </c>
      <c r="FSH38" s="658"/>
      <c r="FSI38" s="655">
        <f>-27.6-12.8-12.8-68.2-31-21.2</f>
        <v>-173.6</v>
      </c>
      <c r="FSJ38" s="656"/>
      <c r="FSK38" s="657" t="s">
        <v>942</v>
      </c>
      <c r="FSL38" s="658"/>
      <c r="FSM38" s="655">
        <f>-27.6-12.8-12.8-68.2-31-21.2</f>
        <v>-173.6</v>
      </c>
      <c r="FSN38" s="656"/>
      <c r="FSO38" s="657" t="s">
        <v>942</v>
      </c>
      <c r="FSP38" s="658"/>
      <c r="FSQ38" s="655">
        <f>-27.6-12.8-12.8-68.2-31-21.2</f>
        <v>-173.6</v>
      </c>
      <c r="FSR38" s="656"/>
      <c r="FSS38" s="657" t="s">
        <v>942</v>
      </c>
      <c r="FST38" s="658"/>
      <c r="FSU38" s="655">
        <f>-27.6-12.8-12.8-68.2-31-21.2</f>
        <v>-173.6</v>
      </c>
      <c r="FSV38" s="656"/>
      <c r="FSW38" s="657" t="s">
        <v>942</v>
      </c>
      <c r="FSX38" s="658"/>
      <c r="FSY38" s="655">
        <f>-27.6-12.8-12.8-68.2-31-21.2</f>
        <v>-173.6</v>
      </c>
      <c r="FSZ38" s="656"/>
      <c r="FTA38" s="657" t="s">
        <v>942</v>
      </c>
      <c r="FTB38" s="658"/>
      <c r="FTC38" s="655">
        <f>-27.6-12.8-12.8-68.2-31-21.2</f>
        <v>-173.6</v>
      </c>
      <c r="FTD38" s="656"/>
      <c r="FTE38" s="657" t="s">
        <v>942</v>
      </c>
      <c r="FTF38" s="658"/>
      <c r="FTG38" s="655">
        <f>-27.6-12.8-12.8-68.2-31-21.2</f>
        <v>-173.6</v>
      </c>
      <c r="FTH38" s="656"/>
      <c r="FTI38" s="657" t="s">
        <v>942</v>
      </c>
      <c r="FTJ38" s="658"/>
      <c r="FTK38" s="655">
        <f>-27.6-12.8-12.8-68.2-31-21.2</f>
        <v>-173.6</v>
      </c>
      <c r="FTL38" s="656"/>
      <c r="FTM38" s="657" t="s">
        <v>942</v>
      </c>
      <c r="FTN38" s="658"/>
      <c r="FTO38" s="655">
        <f>-27.6-12.8-12.8-68.2-31-21.2</f>
        <v>-173.6</v>
      </c>
      <c r="FTP38" s="656"/>
      <c r="FTQ38" s="657" t="s">
        <v>942</v>
      </c>
      <c r="FTR38" s="658"/>
      <c r="FTS38" s="655">
        <f>-27.6-12.8-12.8-68.2-31-21.2</f>
        <v>-173.6</v>
      </c>
      <c r="FTT38" s="656"/>
      <c r="FTU38" s="657" t="s">
        <v>942</v>
      </c>
      <c r="FTV38" s="658"/>
      <c r="FTW38" s="655">
        <f>-27.6-12.8-12.8-68.2-31-21.2</f>
        <v>-173.6</v>
      </c>
      <c r="FTX38" s="656"/>
      <c r="FTY38" s="657" t="s">
        <v>942</v>
      </c>
      <c r="FTZ38" s="658"/>
      <c r="FUA38" s="655">
        <f>-27.6-12.8-12.8-68.2-31-21.2</f>
        <v>-173.6</v>
      </c>
      <c r="FUB38" s="656"/>
      <c r="FUC38" s="657" t="s">
        <v>942</v>
      </c>
      <c r="FUD38" s="658"/>
      <c r="FUE38" s="655">
        <f>-27.6-12.8-12.8-68.2-31-21.2</f>
        <v>-173.6</v>
      </c>
      <c r="FUF38" s="656"/>
      <c r="FUG38" s="657" t="s">
        <v>942</v>
      </c>
      <c r="FUH38" s="658"/>
      <c r="FUI38" s="655">
        <f>-27.6-12.8-12.8-68.2-31-21.2</f>
        <v>-173.6</v>
      </c>
      <c r="FUJ38" s="656"/>
      <c r="FUK38" s="657" t="s">
        <v>942</v>
      </c>
      <c r="FUL38" s="658"/>
      <c r="FUM38" s="655">
        <f>-27.6-12.8-12.8-68.2-31-21.2</f>
        <v>-173.6</v>
      </c>
      <c r="FUN38" s="656"/>
      <c r="FUO38" s="657" t="s">
        <v>942</v>
      </c>
      <c r="FUP38" s="658"/>
      <c r="FUQ38" s="655">
        <f>-27.6-12.8-12.8-68.2-31-21.2</f>
        <v>-173.6</v>
      </c>
      <c r="FUR38" s="656"/>
      <c r="FUS38" s="657" t="s">
        <v>942</v>
      </c>
      <c r="FUT38" s="658"/>
      <c r="FUU38" s="655">
        <f>-27.6-12.8-12.8-68.2-31-21.2</f>
        <v>-173.6</v>
      </c>
      <c r="FUV38" s="656"/>
      <c r="FUW38" s="657" t="s">
        <v>942</v>
      </c>
      <c r="FUX38" s="658"/>
      <c r="FUY38" s="655">
        <f>-27.6-12.8-12.8-68.2-31-21.2</f>
        <v>-173.6</v>
      </c>
      <c r="FUZ38" s="656"/>
      <c r="FVA38" s="657" t="s">
        <v>942</v>
      </c>
      <c r="FVB38" s="658"/>
      <c r="FVC38" s="655">
        <f>-27.6-12.8-12.8-68.2-31-21.2</f>
        <v>-173.6</v>
      </c>
      <c r="FVD38" s="656"/>
      <c r="FVE38" s="657" t="s">
        <v>942</v>
      </c>
      <c r="FVF38" s="658"/>
      <c r="FVG38" s="655">
        <f>-27.6-12.8-12.8-68.2-31-21.2</f>
        <v>-173.6</v>
      </c>
      <c r="FVH38" s="656"/>
      <c r="FVI38" s="657" t="s">
        <v>942</v>
      </c>
      <c r="FVJ38" s="658"/>
      <c r="FVK38" s="655">
        <f>-27.6-12.8-12.8-68.2-31-21.2</f>
        <v>-173.6</v>
      </c>
      <c r="FVL38" s="656"/>
      <c r="FVM38" s="657" t="s">
        <v>942</v>
      </c>
      <c r="FVN38" s="658"/>
      <c r="FVO38" s="655">
        <f>-27.6-12.8-12.8-68.2-31-21.2</f>
        <v>-173.6</v>
      </c>
      <c r="FVP38" s="656"/>
      <c r="FVQ38" s="657" t="s">
        <v>942</v>
      </c>
      <c r="FVR38" s="658"/>
      <c r="FVS38" s="655">
        <f>-27.6-12.8-12.8-68.2-31-21.2</f>
        <v>-173.6</v>
      </c>
      <c r="FVT38" s="656"/>
      <c r="FVU38" s="657" t="s">
        <v>942</v>
      </c>
      <c r="FVV38" s="658"/>
      <c r="FVW38" s="655">
        <f>-27.6-12.8-12.8-68.2-31-21.2</f>
        <v>-173.6</v>
      </c>
      <c r="FVX38" s="656"/>
      <c r="FVY38" s="657" t="s">
        <v>942</v>
      </c>
      <c r="FVZ38" s="658"/>
      <c r="FWA38" s="655">
        <f>-27.6-12.8-12.8-68.2-31-21.2</f>
        <v>-173.6</v>
      </c>
      <c r="FWB38" s="656"/>
      <c r="FWC38" s="657" t="s">
        <v>942</v>
      </c>
      <c r="FWD38" s="658"/>
      <c r="FWE38" s="655">
        <f>-27.6-12.8-12.8-68.2-31-21.2</f>
        <v>-173.6</v>
      </c>
      <c r="FWF38" s="656"/>
      <c r="FWG38" s="657" t="s">
        <v>942</v>
      </c>
      <c r="FWH38" s="658"/>
      <c r="FWI38" s="655">
        <f>-27.6-12.8-12.8-68.2-31-21.2</f>
        <v>-173.6</v>
      </c>
      <c r="FWJ38" s="656"/>
      <c r="FWK38" s="657" t="s">
        <v>942</v>
      </c>
      <c r="FWL38" s="658"/>
      <c r="FWM38" s="655">
        <f>-27.6-12.8-12.8-68.2-31-21.2</f>
        <v>-173.6</v>
      </c>
      <c r="FWN38" s="656"/>
      <c r="FWO38" s="657" t="s">
        <v>942</v>
      </c>
      <c r="FWP38" s="658"/>
      <c r="FWQ38" s="655">
        <f>-27.6-12.8-12.8-68.2-31-21.2</f>
        <v>-173.6</v>
      </c>
      <c r="FWR38" s="656"/>
      <c r="FWS38" s="657" t="s">
        <v>942</v>
      </c>
      <c r="FWT38" s="658"/>
      <c r="FWU38" s="655">
        <f>-27.6-12.8-12.8-68.2-31-21.2</f>
        <v>-173.6</v>
      </c>
      <c r="FWV38" s="656"/>
      <c r="FWW38" s="657" t="s">
        <v>942</v>
      </c>
      <c r="FWX38" s="658"/>
      <c r="FWY38" s="655">
        <f>-27.6-12.8-12.8-68.2-31-21.2</f>
        <v>-173.6</v>
      </c>
      <c r="FWZ38" s="656"/>
      <c r="FXA38" s="657" t="s">
        <v>942</v>
      </c>
      <c r="FXB38" s="658"/>
      <c r="FXC38" s="655">
        <f>-27.6-12.8-12.8-68.2-31-21.2</f>
        <v>-173.6</v>
      </c>
      <c r="FXD38" s="656"/>
      <c r="FXE38" s="657" t="s">
        <v>942</v>
      </c>
      <c r="FXF38" s="658"/>
      <c r="FXG38" s="655">
        <f>-27.6-12.8-12.8-68.2-31-21.2</f>
        <v>-173.6</v>
      </c>
      <c r="FXH38" s="656"/>
      <c r="FXI38" s="657" t="s">
        <v>942</v>
      </c>
      <c r="FXJ38" s="658"/>
      <c r="FXK38" s="655">
        <f>-27.6-12.8-12.8-68.2-31-21.2</f>
        <v>-173.6</v>
      </c>
      <c r="FXL38" s="656"/>
      <c r="FXM38" s="657" t="s">
        <v>942</v>
      </c>
      <c r="FXN38" s="658"/>
      <c r="FXO38" s="655">
        <f>-27.6-12.8-12.8-68.2-31-21.2</f>
        <v>-173.6</v>
      </c>
      <c r="FXP38" s="656"/>
      <c r="FXQ38" s="657" t="s">
        <v>942</v>
      </c>
      <c r="FXR38" s="658"/>
      <c r="FXS38" s="655">
        <f>-27.6-12.8-12.8-68.2-31-21.2</f>
        <v>-173.6</v>
      </c>
      <c r="FXT38" s="656"/>
      <c r="FXU38" s="657" t="s">
        <v>942</v>
      </c>
      <c r="FXV38" s="658"/>
      <c r="FXW38" s="655">
        <f>-27.6-12.8-12.8-68.2-31-21.2</f>
        <v>-173.6</v>
      </c>
      <c r="FXX38" s="656"/>
      <c r="FXY38" s="657" t="s">
        <v>942</v>
      </c>
      <c r="FXZ38" s="658"/>
      <c r="FYA38" s="655">
        <f>-27.6-12.8-12.8-68.2-31-21.2</f>
        <v>-173.6</v>
      </c>
      <c r="FYB38" s="656"/>
      <c r="FYC38" s="657" t="s">
        <v>942</v>
      </c>
      <c r="FYD38" s="658"/>
      <c r="FYE38" s="655">
        <f>-27.6-12.8-12.8-68.2-31-21.2</f>
        <v>-173.6</v>
      </c>
      <c r="FYF38" s="656"/>
      <c r="FYG38" s="657" t="s">
        <v>942</v>
      </c>
      <c r="FYH38" s="658"/>
      <c r="FYI38" s="655">
        <f>-27.6-12.8-12.8-68.2-31-21.2</f>
        <v>-173.6</v>
      </c>
      <c r="FYJ38" s="656"/>
      <c r="FYK38" s="657" t="s">
        <v>942</v>
      </c>
      <c r="FYL38" s="658"/>
      <c r="FYM38" s="655">
        <f>-27.6-12.8-12.8-68.2-31-21.2</f>
        <v>-173.6</v>
      </c>
      <c r="FYN38" s="656"/>
      <c r="FYO38" s="657" t="s">
        <v>942</v>
      </c>
      <c r="FYP38" s="658"/>
      <c r="FYQ38" s="655">
        <f>-27.6-12.8-12.8-68.2-31-21.2</f>
        <v>-173.6</v>
      </c>
      <c r="FYR38" s="656"/>
      <c r="FYS38" s="657" t="s">
        <v>942</v>
      </c>
      <c r="FYT38" s="658"/>
      <c r="FYU38" s="655">
        <f>-27.6-12.8-12.8-68.2-31-21.2</f>
        <v>-173.6</v>
      </c>
      <c r="FYV38" s="656"/>
      <c r="FYW38" s="657" t="s">
        <v>942</v>
      </c>
      <c r="FYX38" s="658"/>
      <c r="FYY38" s="655">
        <f>-27.6-12.8-12.8-68.2-31-21.2</f>
        <v>-173.6</v>
      </c>
      <c r="FYZ38" s="656"/>
      <c r="FZA38" s="657" t="s">
        <v>942</v>
      </c>
      <c r="FZB38" s="658"/>
      <c r="FZC38" s="655">
        <f>-27.6-12.8-12.8-68.2-31-21.2</f>
        <v>-173.6</v>
      </c>
      <c r="FZD38" s="656"/>
      <c r="FZE38" s="657" t="s">
        <v>942</v>
      </c>
      <c r="FZF38" s="658"/>
      <c r="FZG38" s="655">
        <f>-27.6-12.8-12.8-68.2-31-21.2</f>
        <v>-173.6</v>
      </c>
      <c r="FZH38" s="656"/>
      <c r="FZI38" s="657" t="s">
        <v>942</v>
      </c>
      <c r="FZJ38" s="658"/>
      <c r="FZK38" s="655">
        <f>-27.6-12.8-12.8-68.2-31-21.2</f>
        <v>-173.6</v>
      </c>
      <c r="FZL38" s="656"/>
      <c r="FZM38" s="657" t="s">
        <v>942</v>
      </c>
      <c r="FZN38" s="658"/>
      <c r="FZO38" s="655">
        <f>-27.6-12.8-12.8-68.2-31-21.2</f>
        <v>-173.6</v>
      </c>
      <c r="FZP38" s="656"/>
      <c r="FZQ38" s="657" t="s">
        <v>942</v>
      </c>
      <c r="FZR38" s="658"/>
      <c r="FZS38" s="655">
        <f>-27.6-12.8-12.8-68.2-31-21.2</f>
        <v>-173.6</v>
      </c>
      <c r="FZT38" s="656"/>
      <c r="FZU38" s="657" t="s">
        <v>942</v>
      </c>
      <c r="FZV38" s="658"/>
      <c r="FZW38" s="655">
        <f>-27.6-12.8-12.8-68.2-31-21.2</f>
        <v>-173.6</v>
      </c>
      <c r="FZX38" s="656"/>
      <c r="FZY38" s="657" t="s">
        <v>942</v>
      </c>
      <c r="FZZ38" s="658"/>
      <c r="GAA38" s="655">
        <f>-27.6-12.8-12.8-68.2-31-21.2</f>
        <v>-173.6</v>
      </c>
      <c r="GAB38" s="656"/>
      <c r="GAC38" s="657" t="s">
        <v>942</v>
      </c>
      <c r="GAD38" s="658"/>
      <c r="GAE38" s="655">
        <f>-27.6-12.8-12.8-68.2-31-21.2</f>
        <v>-173.6</v>
      </c>
      <c r="GAF38" s="656"/>
      <c r="GAG38" s="657" t="s">
        <v>942</v>
      </c>
      <c r="GAH38" s="658"/>
      <c r="GAI38" s="655">
        <f>-27.6-12.8-12.8-68.2-31-21.2</f>
        <v>-173.6</v>
      </c>
      <c r="GAJ38" s="656"/>
      <c r="GAK38" s="657" t="s">
        <v>942</v>
      </c>
      <c r="GAL38" s="658"/>
      <c r="GAM38" s="655">
        <f>-27.6-12.8-12.8-68.2-31-21.2</f>
        <v>-173.6</v>
      </c>
      <c r="GAN38" s="656"/>
      <c r="GAO38" s="657" t="s">
        <v>942</v>
      </c>
      <c r="GAP38" s="658"/>
      <c r="GAQ38" s="655">
        <f>-27.6-12.8-12.8-68.2-31-21.2</f>
        <v>-173.6</v>
      </c>
      <c r="GAR38" s="656"/>
      <c r="GAS38" s="657" t="s">
        <v>942</v>
      </c>
      <c r="GAT38" s="658"/>
      <c r="GAU38" s="655">
        <f>-27.6-12.8-12.8-68.2-31-21.2</f>
        <v>-173.6</v>
      </c>
      <c r="GAV38" s="656"/>
      <c r="GAW38" s="657" t="s">
        <v>942</v>
      </c>
      <c r="GAX38" s="658"/>
      <c r="GAY38" s="655">
        <f>-27.6-12.8-12.8-68.2-31-21.2</f>
        <v>-173.6</v>
      </c>
      <c r="GAZ38" s="656"/>
      <c r="GBA38" s="657" t="s">
        <v>942</v>
      </c>
      <c r="GBB38" s="658"/>
      <c r="GBC38" s="655">
        <f>-27.6-12.8-12.8-68.2-31-21.2</f>
        <v>-173.6</v>
      </c>
      <c r="GBD38" s="656"/>
      <c r="GBE38" s="657" t="s">
        <v>942</v>
      </c>
      <c r="GBF38" s="658"/>
      <c r="GBG38" s="655">
        <f>-27.6-12.8-12.8-68.2-31-21.2</f>
        <v>-173.6</v>
      </c>
      <c r="GBH38" s="656"/>
      <c r="GBI38" s="657" t="s">
        <v>942</v>
      </c>
      <c r="GBJ38" s="658"/>
      <c r="GBK38" s="655">
        <f>-27.6-12.8-12.8-68.2-31-21.2</f>
        <v>-173.6</v>
      </c>
      <c r="GBL38" s="656"/>
      <c r="GBM38" s="657" t="s">
        <v>942</v>
      </c>
      <c r="GBN38" s="658"/>
      <c r="GBO38" s="655">
        <f>-27.6-12.8-12.8-68.2-31-21.2</f>
        <v>-173.6</v>
      </c>
      <c r="GBP38" s="656"/>
      <c r="GBQ38" s="657" t="s">
        <v>942</v>
      </c>
      <c r="GBR38" s="658"/>
      <c r="GBS38" s="655">
        <f>-27.6-12.8-12.8-68.2-31-21.2</f>
        <v>-173.6</v>
      </c>
      <c r="GBT38" s="656"/>
      <c r="GBU38" s="657" t="s">
        <v>942</v>
      </c>
      <c r="GBV38" s="658"/>
      <c r="GBW38" s="655">
        <f>-27.6-12.8-12.8-68.2-31-21.2</f>
        <v>-173.6</v>
      </c>
      <c r="GBX38" s="656"/>
      <c r="GBY38" s="657" t="s">
        <v>942</v>
      </c>
      <c r="GBZ38" s="658"/>
      <c r="GCA38" s="655">
        <f>-27.6-12.8-12.8-68.2-31-21.2</f>
        <v>-173.6</v>
      </c>
      <c r="GCB38" s="656"/>
      <c r="GCC38" s="657" t="s">
        <v>942</v>
      </c>
      <c r="GCD38" s="658"/>
      <c r="GCE38" s="655">
        <f>-27.6-12.8-12.8-68.2-31-21.2</f>
        <v>-173.6</v>
      </c>
      <c r="GCF38" s="656"/>
      <c r="GCG38" s="657" t="s">
        <v>942</v>
      </c>
      <c r="GCH38" s="658"/>
      <c r="GCI38" s="655">
        <f>-27.6-12.8-12.8-68.2-31-21.2</f>
        <v>-173.6</v>
      </c>
      <c r="GCJ38" s="656"/>
      <c r="GCK38" s="657" t="s">
        <v>942</v>
      </c>
      <c r="GCL38" s="658"/>
      <c r="GCM38" s="655">
        <f>-27.6-12.8-12.8-68.2-31-21.2</f>
        <v>-173.6</v>
      </c>
      <c r="GCN38" s="656"/>
      <c r="GCO38" s="657" t="s">
        <v>942</v>
      </c>
      <c r="GCP38" s="658"/>
      <c r="GCQ38" s="655">
        <f>-27.6-12.8-12.8-68.2-31-21.2</f>
        <v>-173.6</v>
      </c>
      <c r="GCR38" s="656"/>
      <c r="GCS38" s="657" t="s">
        <v>942</v>
      </c>
      <c r="GCT38" s="658"/>
      <c r="GCU38" s="655">
        <f>-27.6-12.8-12.8-68.2-31-21.2</f>
        <v>-173.6</v>
      </c>
      <c r="GCV38" s="656"/>
      <c r="GCW38" s="657" t="s">
        <v>942</v>
      </c>
      <c r="GCX38" s="658"/>
      <c r="GCY38" s="655">
        <f>-27.6-12.8-12.8-68.2-31-21.2</f>
        <v>-173.6</v>
      </c>
      <c r="GCZ38" s="656"/>
      <c r="GDA38" s="657" t="s">
        <v>942</v>
      </c>
      <c r="GDB38" s="658"/>
      <c r="GDC38" s="655">
        <f>-27.6-12.8-12.8-68.2-31-21.2</f>
        <v>-173.6</v>
      </c>
      <c r="GDD38" s="656"/>
      <c r="GDE38" s="657" t="s">
        <v>942</v>
      </c>
      <c r="GDF38" s="658"/>
      <c r="GDG38" s="655">
        <f>-27.6-12.8-12.8-68.2-31-21.2</f>
        <v>-173.6</v>
      </c>
      <c r="GDH38" s="656"/>
      <c r="GDI38" s="657" t="s">
        <v>942</v>
      </c>
      <c r="GDJ38" s="658"/>
      <c r="GDK38" s="655">
        <f>-27.6-12.8-12.8-68.2-31-21.2</f>
        <v>-173.6</v>
      </c>
      <c r="GDL38" s="656"/>
      <c r="GDM38" s="657" t="s">
        <v>942</v>
      </c>
      <c r="GDN38" s="658"/>
      <c r="GDO38" s="655">
        <f>-27.6-12.8-12.8-68.2-31-21.2</f>
        <v>-173.6</v>
      </c>
      <c r="GDP38" s="656"/>
      <c r="GDQ38" s="657" t="s">
        <v>942</v>
      </c>
      <c r="GDR38" s="658"/>
      <c r="GDS38" s="655">
        <f>-27.6-12.8-12.8-68.2-31-21.2</f>
        <v>-173.6</v>
      </c>
      <c r="GDT38" s="656"/>
      <c r="GDU38" s="657" t="s">
        <v>942</v>
      </c>
      <c r="GDV38" s="658"/>
      <c r="GDW38" s="655">
        <f>-27.6-12.8-12.8-68.2-31-21.2</f>
        <v>-173.6</v>
      </c>
      <c r="GDX38" s="656"/>
      <c r="GDY38" s="657" t="s">
        <v>942</v>
      </c>
      <c r="GDZ38" s="658"/>
      <c r="GEA38" s="655">
        <f>-27.6-12.8-12.8-68.2-31-21.2</f>
        <v>-173.6</v>
      </c>
      <c r="GEB38" s="656"/>
      <c r="GEC38" s="657" t="s">
        <v>942</v>
      </c>
      <c r="GED38" s="658"/>
      <c r="GEE38" s="655">
        <f>-27.6-12.8-12.8-68.2-31-21.2</f>
        <v>-173.6</v>
      </c>
      <c r="GEF38" s="656"/>
      <c r="GEG38" s="657" t="s">
        <v>942</v>
      </c>
      <c r="GEH38" s="658"/>
      <c r="GEI38" s="655">
        <f>-27.6-12.8-12.8-68.2-31-21.2</f>
        <v>-173.6</v>
      </c>
      <c r="GEJ38" s="656"/>
      <c r="GEK38" s="657" t="s">
        <v>942</v>
      </c>
      <c r="GEL38" s="658"/>
      <c r="GEM38" s="655">
        <f>-27.6-12.8-12.8-68.2-31-21.2</f>
        <v>-173.6</v>
      </c>
      <c r="GEN38" s="656"/>
      <c r="GEO38" s="657" t="s">
        <v>942</v>
      </c>
      <c r="GEP38" s="658"/>
      <c r="GEQ38" s="655">
        <f>-27.6-12.8-12.8-68.2-31-21.2</f>
        <v>-173.6</v>
      </c>
      <c r="GER38" s="656"/>
      <c r="GES38" s="657" t="s">
        <v>942</v>
      </c>
      <c r="GET38" s="658"/>
      <c r="GEU38" s="655">
        <f>-27.6-12.8-12.8-68.2-31-21.2</f>
        <v>-173.6</v>
      </c>
      <c r="GEV38" s="656"/>
      <c r="GEW38" s="657" t="s">
        <v>942</v>
      </c>
      <c r="GEX38" s="658"/>
      <c r="GEY38" s="655">
        <f>-27.6-12.8-12.8-68.2-31-21.2</f>
        <v>-173.6</v>
      </c>
      <c r="GEZ38" s="656"/>
      <c r="GFA38" s="657" t="s">
        <v>942</v>
      </c>
      <c r="GFB38" s="658"/>
      <c r="GFC38" s="655">
        <f>-27.6-12.8-12.8-68.2-31-21.2</f>
        <v>-173.6</v>
      </c>
      <c r="GFD38" s="656"/>
      <c r="GFE38" s="657" t="s">
        <v>942</v>
      </c>
      <c r="GFF38" s="658"/>
      <c r="GFG38" s="655">
        <f>-27.6-12.8-12.8-68.2-31-21.2</f>
        <v>-173.6</v>
      </c>
      <c r="GFH38" s="656"/>
      <c r="GFI38" s="657" t="s">
        <v>942</v>
      </c>
      <c r="GFJ38" s="658"/>
      <c r="GFK38" s="655">
        <f>-27.6-12.8-12.8-68.2-31-21.2</f>
        <v>-173.6</v>
      </c>
      <c r="GFL38" s="656"/>
      <c r="GFM38" s="657" t="s">
        <v>942</v>
      </c>
      <c r="GFN38" s="658"/>
      <c r="GFO38" s="655">
        <f>-27.6-12.8-12.8-68.2-31-21.2</f>
        <v>-173.6</v>
      </c>
      <c r="GFP38" s="656"/>
      <c r="GFQ38" s="657" t="s">
        <v>942</v>
      </c>
      <c r="GFR38" s="658"/>
      <c r="GFS38" s="655">
        <f>-27.6-12.8-12.8-68.2-31-21.2</f>
        <v>-173.6</v>
      </c>
      <c r="GFT38" s="656"/>
      <c r="GFU38" s="657" t="s">
        <v>942</v>
      </c>
      <c r="GFV38" s="658"/>
      <c r="GFW38" s="655">
        <f>-27.6-12.8-12.8-68.2-31-21.2</f>
        <v>-173.6</v>
      </c>
      <c r="GFX38" s="656"/>
      <c r="GFY38" s="657" t="s">
        <v>942</v>
      </c>
      <c r="GFZ38" s="658"/>
      <c r="GGA38" s="655">
        <f>-27.6-12.8-12.8-68.2-31-21.2</f>
        <v>-173.6</v>
      </c>
      <c r="GGB38" s="656"/>
      <c r="GGC38" s="657" t="s">
        <v>942</v>
      </c>
      <c r="GGD38" s="658"/>
      <c r="GGE38" s="655">
        <f>-27.6-12.8-12.8-68.2-31-21.2</f>
        <v>-173.6</v>
      </c>
      <c r="GGF38" s="656"/>
      <c r="GGG38" s="657" t="s">
        <v>942</v>
      </c>
      <c r="GGH38" s="658"/>
      <c r="GGI38" s="655">
        <f>-27.6-12.8-12.8-68.2-31-21.2</f>
        <v>-173.6</v>
      </c>
      <c r="GGJ38" s="656"/>
      <c r="GGK38" s="657" t="s">
        <v>942</v>
      </c>
      <c r="GGL38" s="658"/>
      <c r="GGM38" s="655">
        <f>-27.6-12.8-12.8-68.2-31-21.2</f>
        <v>-173.6</v>
      </c>
      <c r="GGN38" s="656"/>
      <c r="GGO38" s="657" t="s">
        <v>942</v>
      </c>
      <c r="GGP38" s="658"/>
      <c r="GGQ38" s="655">
        <f>-27.6-12.8-12.8-68.2-31-21.2</f>
        <v>-173.6</v>
      </c>
      <c r="GGR38" s="656"/>
      <c r="GGS38" s="657" t="s">
        <v>942</v>
      </c>
      <c r="GGT38" s="658"/>
      <c r="GGU38" s="655">
        <f>-27.6-12.8-12.8-68.2-31-21.2</f>
        <v>-173.6</v>
      </c>
      <c r="GGV38" s="656"/>
      <c r="GGW38" s="657" t="s">
        <v>942</v>
      </c>
      <c r="GGX38" s="658"/>
      <c r="GGY38" s="655">
        <f>-27.6-12.8-12.8-68.2-31-21.2</f>
        <v>-173.6</v>
      </c>
      <c r="GGZ38" s="656"/>
      <c r="GHA38" s="657" t="s">
        <v>942</v>
      </c>
      <c r="GHB38" s="658"/>
      <c r="GHC38" s="655">
        <f>-27.6-12.8-12.8-68.2-31-21.2</f>
        <v>-173.6</v>
      </c>
      <c r="GHD38" s="656"/>
      <c r="GHE38" s="657" t="s">
        <v>942</v>
      </c>
      <c r="GHF38" s="658"/>
      <c r="GHG38" s="655">
        <f>-27.6-12.8-12.8-68.2-31-21.2</f>
        <v>-173.6</v>
      </c>
      <c r="GHH38" s="656"/>
      <c r="GHI38" s="657" t="s">
        <v>942</v>
      </c>
      <c r="GHJ38" s="658"/>
      <c r="GHK38" s="655">
        <f>-27.6-12.8-12.8-68.2-31-21.2</f>
        <v>-173.6</v>
      </c>
      <c r="GHL38" s="656"/>
      <c r="GHM38" s="657" t="s">
        <v>942</v>
      </c>
      <c r="GHN38" s="658"/>
      <c r="GHO38" s="655">
        <f>-27.6-12.8-12.8-68.2-31-21.2</f>
        <v>-173.6</v>
      </c>
      <c r="GHP38" s="656"/>
      <c r="GHQ38" s="657" t="s">
        <v>942</v>
      </c>
      <c r="GHR38" s="658"/>
      <c r="GHS38" s="655">
        <f>-27.6-12.8-12.8-68.2-31-21.2</f>
        <v>-173.6</v>
      </c>
      <c r="GHT38" s="656"/>
      <c r="GHU38" s="657" t="s">
        <v>942</v>
      </c>
      <c r="GHV38" s="658"/>
      <c r="GHW38" s="655">
        <f>-27.6-12.8-12.8-68.2-31-21.2</f>
        <v>-173.6</v>
      </c>
      <c r="GHX38" s="656"/>
      <c r="GHY38" s="657" t="s">
        <v>942</v>
      </c>
      <c r="GHZ38" s="658"/>
      <c r="GIA38" s="655">
        <f>-27.6-12.8-12.8-68.2-31-21.2</f>
        <v>-173.6</v>
      </c>
      <c r="GIB38" s="656"/>
      <c r="GIC38" s="657" t="s">
        <v>942</v>
      </c>
      <c r="GID38" s="658"/>
      <c r="GIE38" s="655">
        <f>-27.6-12.8-12.8-68.2-31-21.2</f>
        <v>-173.6</v>
      </c>
      <c r="GIF38" s="656"/>
      <c r="GIG38" s="657" t="s">
        <v>942</v>
      </c>
      <c r="GIH38" s="658"/>
      <c r="GII38" s="655">
        <f>-27.6-12.8-12.8-68.2-31-21.2</f>
        <v>-173.6</v>
      </c>
      <c r="GIJ38" s="656"/>
      <c r="GIK38" s="657" t="s">
        <v>942</v>
      </c>
      <c r="GIL38" s="658"/>
      <c r="GIM38" s="655">
        <f>-27.6-12.8-12.8-68.2-31-21.2</f>
        <v>-173.6</v>
      </c>
      <c r="GIN38" s="656"/>
      <c r="GIO38" s="657" t="s">
        <v>942</v>
      </c>
      <c r="GIP38" s="658"/>
      <c r="GIQ38" s="655">
        <f>-27.6-12.8-12.8-68.2-31-21.2</f>
        <v>-173.6</v>
      </c>
      <c r="GIR38" s="656"/>
      <c r="GIS38" s="657" t="s">
        <v>942</v>
      </c>
      <c r="GIT38" s="658"/>
      <c r="GIU38" s="655">
        <f>-27.6-12.8-12.8-68.2-31-21.2</f>
        <v>-173.6</v>
      </c>
      <c r="GIV38" s="656"/>
      <c r="GIW38" s="657" t="s">
        <v>942</v>
      </c>
      <c r="GIX38" s="658"/>
      <c r="GIY38" s="655">
        <f>-27.6-12.8-12.8-68.2-31-21.2</f>
        <v>-173.6</v>
      </c>
      <c r="GIZ38" s="656"/>
      <c r="GJA38" s="657" t="s">
        <v>942</v>
      </c>
      <c r="GJB38" s="658"/>
      <c r="GJC38" s="655">
        <f>-27.6-12.8-12.8-68.2-31-21.2</f>
        <v>-173.6</v>
      </c>
      <c r="GJD38" s="656"/>
      <c r="GJE38" s="657" t="s">
        <v>942</v>
      </c>
      <c r="GJF38" s="658"/>
      <c r="GJG38" s="655">
        <f>-27.6-12.8-12.8-68.2-31-21.2</f>
        <v>-173.6</v>
      </c>
      <c r="GJH38" s="656"/>
      <c r="GJI38" s="657" t="s">
        <v>942</v>
      </c>
      <c r="GJJ38" s="658"/>
      <c r="GJK38" s="655">
        <f>-27.6-12.8-12.8-68.2-31-21.2</f>
        <v>-173.6</v>
      </c>
      <c r="GJL38" s="656"/>
      <c r="GJM38" s="657" t="s">
        <v>942</v>
      </c>
      <c r="GJN38" s="658"/>
      <c r="GJO38" s="655">
        <f>-27.6-12.8-12.8-68.2-31-21.2</f>
        <v>-173.6</v>
      </c>
      <c r="GJP38" s="656"/>
      <c r="GJQ38" s="657" t="s">
        <v>942</v>
      </c>
      <c r="GJR38" s="658"/>
      <c r="GJS38" s="655">
        <f>-27.6-12.8-12.8-68.2-31-21.2</f>
        <v>-173.6</v>
      </c>
      <c r="GJT38" s="656"/>
      <c r="GJU38" s="657" t="s">
        <v>942</v>
      </c>
      <c r="GJV38" s="658"/>
      <c r="GJW38" s="655">
        <f>-27.6-12.8-12.8-68.2-31-21.2</f>
        <v>-173.6</v>
      </c>
      <c r="GJX38" s="656"/>
      <c r="GJY38" s="657" t="s">
        <v>942</v>
      </c>
      <c r="GJZ38" s="658"/>
      <c r="GKA38" s="655">
        <f>-27.6-12.8-12.8-68.2-31-21.2</f>
        <v>-173.6</v>
      </c>
      <c r="GKB38" s="656"/>
      <c r="GKC38" s="657" t="s">
        <v>942</v>
      </c>
      <c r="GKD38" s="658"/>
      <c r="GKE38" s="655">
        <f>-27.6-12.8-12.8-68.2-31-21.2</f>
        <v>-173.6</v>
      </c>
      <c r="GKF38" s="656"/>
      <c r="GKG38" s="657" t="s">
        <v>942</v>
      </c>
      <c r="GKH38" s="658"/>
      <c r="GKI38" s="655">
        <f>-27.6-12.8-12.8-68.2-31-21.2</f>
        <v>-173.6</v>
      </c>
      <c r="GKJ38" s="656"/>
      <c r="GKK38" s="657" t="s">
        <v>942</v>
      </c>
      <c r="GKL38" s="658"/>
      <c r="GKM38" s="655">
        <f>-27.6-12.8-12.8-68.2-31-21.2</f>
        <v>-173.6</v>
      </c>
      <c r="GKN38" s="656"/>
      <c r="GKO38" s="657" t="s">
        <v>942</v>
      </c>
      <c r="GKP38" s="658"/>
      <c r="GKQ38" s="655">
        <f>-27.6-12.8-12.8-68.2-31-21.2</f>
        <v>-173.6</v>
      </c>
      <c r="GKR38" s="656"/>
      <c r="GKS38" s="657" t="s">
        <v>942</v>
      </c>
      <c r="GKT38" s="658"/>
      <c r="GKU38" s="655">
        <f>-27.6-12.8-12.8-68.2-31-21.2</f>
        <v>-173.6</v>
      </c>
      <c r="GKV38" s="656"/>
      <c r="GKW38" s="657" t="s">
        <v>942</v>
      </c>
      <c r="GKX38" s="658"/>
      <c r="GKY38" s="655">
        <f>-27.6-12.8-12.8-68.2-31-21.2</f>
        <v>-173.6</v>
      </c>
      <c r="GKZ38" s="656"/>
      <c r="GLA38" s="657" t="s">
        <v>942</v>
      </c>
      <c r="GLB38" s="658"/>
      <c r="GLC38" s="655">
        <f>-27.6-12.8-12.8-68.2-31-21.2</f>
        <v>-173.6</v>
      </c>
      <c r="GLD38" s="656"/>
      <c r="GLE38" s="657" t="s">
        <v>942</v>
      </c>
      <c r="GLF38" s="658"/>
      <c r="GLG38" s="655">
        <f>-27.6-12.8-12.8-68.2-31-21.2</f>
        <v>-173.6</v>
      </c>
      <c r="GLH38" s="656"/>
      <c r="GLI38" s="657" t="s">
        <v>942</v>
      </c>
      <c r="GLJ38" s="658"/>
      <c r="GLK38" s="655">
        <f>-27.6-12.8-12.8-68.2-31-21.2</f>
        <v>-173.6</v>
      </c>
      <c r="GLL38" s="656"/>
      <c r="GLM38" s="657" t="s">
        <v>942</v>
      </c>
      <c r="GLN38" s="658"/>
      <c r="GLO38" s="655">
        <f>-27.6-12.8-12.8-68.2-31-21.2</f>
        <v>-173.6</v>
      </c>
      <c r="GLP38" s="656"/>
      <c r="GLQ38" s="657" t="s">
        <v>942</v>
      </c>
      <c r="GLR38" s="658"/>
      <c r="GLS38" s="655">
        <f>-27.6-12.8-12.8-68.2-31-21.2</f>
        <v>-173.6</v>
      </c>
      <c r="GLT38" s="656"/>
      <c r="GLU38" s="657" t="s">
        <v>942</v>
      </c>
      <c r="GLV38" s="658"/>
      <c r="GLW38" s="655">
        <f>-27.6-12.8-12.8-68.2-31-21.2</f>
        <v>-173.6</v>
      </c>
      <c r="GLX38" s="656"/>
      <c r="GLY38" s="657" t="s">
        <v>942</v>
      </c>
      <c r="GLZ38" s="658"/>
      <c r="GMA38" s="655">
        <f>-27.6-12.8-12.8-68.2-31-21.2</f>
        <v>-173.6</v>
      </c>
      <c r="GMB38" s="656"/>
      <c r="GMC38" s="657" t="s">
        <v>942</v>
      </c>
      <c r="GMD38" s="658"/>
      <c r="GME38" s="655">
        <f>-27.6-12.8-12.8-68.2-31-21.2</f>
        <v>-173.6</v>
      </c>
      <c r="GMF38" s="656"/>
      <c r="GMG38" s="657" t="s">
        <v>942</v>
      </c>
      <c r="GMH38" s="658"/>
      <c r="GMI38" s="655">
        <f>-27.6-12.8-12.8-68.2-31-21.2</f>
        <v>-173.6</v>
      </c>
      <c r="GMJ38" s="656"/>
      <c r="GMK38" s="657" t="s">
        <v>942</v>
      </c>
      <c r="GML38" s="658"/>
      <c r="GMM38" s="655">
        <f>-27.6-12.8-12.8-68.2-31-21.2</f>
        <v>-173.6</v>
      </c>
      <c r="GMN38" s="656"/>
      <c r="GMO38" s="657" t="s">
        <v>942</v>
      </c>
      <c r="GMP38" s="658"/>
      <c r="GMQ38" s="655">
        <f>-27.6-12.8-12.8-68.2-31-21.2</f>
        <v>-173.6</v>
      </c>
      <c r="GMR38" s="656"/>
      <c r="GMS38" s="657" t="s">
        <v>942</v>
      </c>
      <c r="GMT38" s="658"/>
      <c r="GMU38" s="655">
        <f>-27.6-12.8-12.8-68.2-31-21.2</f>
        <v>-173.6</v>
      </c>
      <c r="GMV38" s="656"/>
      <c r="GMW38" s="657" t="s">
        <v>942</v>
      </c>
      <c r="GMX38" s="658"/>
      <c r="GMY38" s="655">
        <f>-27.6-12.8-12.8-68.2-31-21.2</f>
        <v>-173.6</v>
      </c>
      <c r="GMZ38" s="656"/>
      <c r="GNA38" s="657" t="s">
        <v>942</v>
      </c>
      <c r="GNB38" s="658"/>
      <c r="GNC38" s="655">
        <f>-27.6-12.8-12.8-68.2-31-21.2</f>
        <v>-173.6</v>
      </c>
      <c r="GND38" s="656"/>
      <c r="GNE38" s="657" t="s">
        <v>942</v>
      </c>
      <c r="GNF38" s="658"/>
      <c r="GNG38" s="655">
        <f>-27.6-12.8-12.8-68.2-31-21.2</f>
        <v>-173.6</v>
      </c>
      <c r="GNH38" s="656"/>
      <c r="GNI38" s="657" t="s">
        <v>942</v>
      </c>
      <c r="GNJ38" s="658"/>
      <c r="GNK38" s="655">
        <f>-27.6-12.8-12.8-68.2-31-21.2</f>
        <v>-173.6</v>
      </c>
      <c r="GNL38" s="656"/>
      <c r="GNM38" s="657" t="s">
        <v>942</v>
      </c>
      <c r="GNN38" s="658"/>
      <c r="GNO38" s="655">
        <f>-27.6-12.8-12.8-68.2-31-21.2</f>
        <v>-173.6</v>
      </c>
      <c r="GNP38" s="656"/>
      <c r="GNQ38" s="657" t="s">
        <v>942</v>
      </c>
      <c r="GNR38" s="658"/>
      <c r="GNS38" s="655">
        <f>-27.6-12.8-12.8-68.2-31-21.2</f>
        <v>-173.6</v>
      </c>
      <c r="GNT38" s="656"/>
      <c r="GNU38" s="657" t="s">
        <v>942</v>
      </c>
      <c r="GNV38" s="658"/>
      <c r="GNW38" s="655">
        <f>-27.6-12.8-12.8-68.2-31-21.2</f>
        <v>-173.6</v>
      </c>
      <c r="GNX38" s="656"/>
      <c r="GNY38" s="657" t="s">
        <v>942</v>
      </c>
      <c r="GNZ38" s="658"/>
      <c r="GOA38" s="655">
        <f>-27.6-12.8-12.8-68.2-31-21.2</f>
        <v>-173.6</v>
      </c>
      <c r="GOB38" s="656"/>
      <c r="GOC38" s="657" t="s">
        <v>942</v>
      </c>
      <c r="GOD38" s="658"/>
      <c r="GOE38" s="655">
        <f>-27.6-12.8-12.8-68.2-31-21.2</f>
        <v>-173.6</v>
      </c>
      <c r="GOF38" s="656"/>
      <c r="GOG38" s="657" t="s">
        <v>942</v>
      </c>
      <c r="GOH38" s="658"/>
      <c r="GOI38" s="655">
        <f>-27.6-12.8-12.8-68.2-31-21.2</f>
        <v>-173.6</v>
      </c>
      <c r="GOJ38" s="656"/>
      <c r="GOK38" s="657" t="s">
        <v>942</v>
      </c>
      <c r="GOL38" s="658"/>
      <c r="GOM38" s="655">
        <f>-27.6-12.8-12.8-68.2-31-21.2</f>
        <v>-173.6</v>
      </c>
      <c r="GON38" s="656"/>
      <c r="GOO38" s="657" t="s">
        <v>942</v>
      </c>
      <c r="GOP38" s="658"/>
      <c r="GOQ38" s="655">
        <f>-27.6-12.8-12.8-68.2-31-21.2</f>
        <v>-173.6</v>
      </c>
      <c r="GOR38" s="656"/>
      <c r="GOS38" s="657" t="s">
        <v>942</v>
      </c>
      <c r="GOT38" s="658"/>
      <c r="GOU38" s="655">
        <f>-27.6-12.8-12.8-68.2-31-21.2</f>
        <v>-173.6</v>
      </c>
      <c r="GOV38" s="656"/>
      <c r="GOW38" s="657" t="s">
        <v>942</v>
      </c>
      <c r="GOX38" s="658"/>
      <c r="GOY38" s="655">
        <f>-27.6-12.8-12.8-68.2-31-21.2</f>
        <v>-173.6</v>
      </c>
      <c r="GOZ38" s="656"/>
      <c r="GPA38" s="657" t="s">
        <v>942</v>
      </c>
      <c r="GPB38" s="658"/>
      <c r="GPC38" s="655">
        <f>-27.6-12.8-12.8-68.2-31-21.2</f>
        <v>-173.6</v>
      </c>
      <c r="GPD38" s="656"/>
      <c r="GPE38" s="657" t="s">
        <v>942</v>
      </c>
      <c r="GPF38" s="658"/>
      <c r="GPG38" s="655">
        <f>-27.6-12.8-12.8-68.2-31-21.2</f>
        <v>-173.6</v>
      </c>
      <c r="GPH38" s="656"/>
      <c r="GPI38" s="657" t="s">
        <v>942</v>
      </c>
      <c r="GPJ38" s="658"/>
      <c r="GPK38" s="655">
        <f>-27.6-12.8-12.8-68.2-31-21.2</f>
        <v>-173.6</v>
      </c>
      <c r="GPL38" s="656"/>
      <c r="GPM38" s="657" t="s">
        <v>942</v>
      </c>
      <c r="GPN38" s="658"/>
      <c r="GPO38" s="655">
        <f>-27.6-12.8-12.8-68.2-31-21.2</f>
        <v>-173.6</v>
      </c>
      <c r="GPP38" s="656"/>
      <c r="GPQ38" s="657" t="s">
        <v>942</v>
      </c>
      <c r="GPR38" s="658"/>
      <c r="GPS38" s="655">
        <f>-27.6-12.8-12.8-68.2-31-21.2</f>
        <v>-173.6</v>
      </c>
      <c r="GPT38" s="656"/>
      <c r="GPU38" s="657" t="s">
        <v>942</v>
      </c>
      <c r="GPV38" s="658"/>
      <c r="GPW38" s="655">
        <f>-27.6-12.8-12.8-68.2-31-21.2</f>
        <v>-173.6</v>
      </c>
      <c r="GPX38" s="656"/>
      <c r="GPY38" s="657" t="s">
        <v>942</v>
      </c>
      <c r="GPZ38" s="658"/>
      <c r="GQA38" s="655">
        <f>-27.6-12.8-12.8-68.2-31-21.2</f>
        <v>-173.6</v>
      </c>
      <c r="GQB38" s="656"/>
      <c r="GQC38" s="657" t="s">
        <v>942</v>
      </c>
      <c r="GQD38" s="658"/>
      <c r="GQE38" s="655">
        <f>-27.6-12.8-12.8-68.2-31-21.2</f>
        <v>-173.6</v>
      </c>
      <c r="GQF38" s="656"/>
      <c r="GQG38" s="657" t="s">
        <v>942</v>
      </c>
      <c r="GQH38" s="658"/>
      <c r="GQI38" s="655">
        <f>-27.6-12.8-12.8-68.2-31-21.2</f>
        <v>-173.6</v>
      </c>
      <c r="GQJ38" s="656"/>
      <c r="GQK38" s="657" t="s">
        <v>942</v>
      </c>
      <c r="GQL38" s="658"/>
      <c r="GQM38" s="655">
        <f>-27.6-12.8-12.8-68.2-31-21.2</f>
        <v>-173.6</v>
      </c>
      <c r="GQN38" s="656"/>
      <c r="GQO38" s="657" t="s">
        <v>942</v>
      </c>
      <c r="GQP38" s="658"/>
      <c r="GQQ38" s="655">
        <f>-27.6-12.8-12.8-68.2-31-21.2</f>
        <v>-173.6</v>
      </c>
      <c r="GQR38" s="656"/>
      <c r="GQS38" s="657" t="s">
        <v>942</v>
      </c>
      <c r="GQT38" s="658"/>
      <c r="GQU38" s="655">
        <f>-27.6-12.8-12.8-68.2-31-21.2</f>
        <v>-173.6</v>
      </c>
      <c r="GQV38" s="656"/>
      <c r="GQW38" s="657" t="s">
        <v>942</v>
      </c>
      <c r="GQX38" s="658"/>
      <c r="GQY38" s="655">
        <f>-27.6-12.8-12.8-68.2-31-21.2</f>
        <v>-173.6</v>
      </c>
      <c r="GQZ38" s="656"/>
      <c r="GRA38" s="657" t="s">
        <v>942</v>
      </c>
      <c r="GRB38" s="658"/>
      <c r="GRC38" s="655">
        <f>-27.6-12.8-12.8-68.2-31-21.2</f>
        <v>-173.6</v>
      </c>
      <c r="GRD38" s="656"/>
      <c r="GRE38" s="657" t="s">
        <v>942</v>
      </c>
      <c r="GRF38" s="658"/>
      <c r="GRG38" s="655">
        <f>-27.6-12.8-12.8-68.2-31-21.2</f>
        <v>-173.6</v>
      </c>
      <c r="GRH38" s="656"/>
      <c r="GRI38" s="657" t="s">
        <v>942</v>
      </c>
      <c r="GRJ38" s="658"/>
      <c r="GRK38" s="655">
        <f>-27.6-12.8-12.8-68.2-31-21.2</f>
        <v>-173.6</v>
      </c>
      <c r="GRL38" s="656"/>
      <c r="GRM38" s="657" t="s">
        <v>942</v>
      </c>
      <c r="GRN38" s="658"/>
      <c r="GRO38" s="655">
        <f>-27.6-12.8-12.8-68.2-31-21.2</f>
        <v>-173.6</v>
      </c>
      <c r="GRP38" s="656"/>
      <c r="GRQ38" s="657" t="s">
        <v>942</v>
      </c>
      <c r="GRR38" s="658"/>
      <c r="GRS38" s="655">
        <f>-27.6-12.8-12.8-68.2-31-21.2</f>
        <v>-173.6</v>
      </c>
      <c r="GRT38" s="656"/>
      <c r="GRU38" s="657" t="s">
        <v>942</v>
      </c>
      <c r="GRV38" s="658"/>
      <c r="GRW38" s="655">
        <f>-27.6-12.8-12.8-68.2-31-21.2</f>
        <v>-173.6</v>
      </c>
      <c r="GRX38" s="656"/>
      <c r="GRY38" s="657" t="s">
        <v>942</v>
      </c>
      <c r="GRZ38" s="658"/>
      <c r="GSA38" s="655">
        <f>-27.6-12.8-12.8-68.2-31-21.2</f>
        <v>-173.6</v>
      </c>
      <c r="GSB38" s="656"/>
      <c r="GSC38" s="657" t="s">
        <v>942</v>
      </c>
      <c r="GSD38" s="658"/>
      <c r="GSE38" s="655">
        <f>-27.6-12.8-12.8-68.2-31-21.2</f>
        <v>-173.6</v>
      </c>
      <c r="GSF38" s="656"/>
      <c r="GSG38" s="657" t="s">
        <v>942</v>
      </c>
      <c r="GSH38" s="658"/>
      <c r="GSI38" s="655">
        <f>-27.6-12.8-12.8-68.2-31-21.2</f>
        <v>-173.6</v>
      </c>
      <c r="GSJ38" s="656"/>
      <c r="GSK38" s="657" t="s">
        <v>942</v>
      </c>
      <c r="GSL38" s="658"/>
      <c r="GSM38" s="655">
        <f>-27.6-12.8-12.8-68.2-31-21.2</f>
        <v>-173.6</v>
      </c>
      <c r="GSN38" s="656"/>
      <c r="GSO38" s="657" t="s">
        <v>942</v>
      </c>
      <c r="GSP38" s="658"/>
      <c r="GSQ38" s="655">
        <f>-27.6-12.8-12.8-68.2-31-21.2</f>
        <v>-173.6</v>
      </c>
      <c r="GSR38" s="656"/>
      <c r="GSS38" s="657" t="s">
        <v>942</v>
      </c>
      <c r="GST38" s="658"/>
      <c r="GSU38" s="655">
        <f>-27.6-12.8-12.8-68.2-31-21.2</f>
        <v>-173.6</v>
      </c>
      <c r="GSV38" s="656"/>
      <c r="GSW38" s="657" t="s">
        <v>942</v>
      </c>
      <c r="GSX38" s="658"/>
      <c r="GSY38" s="655">
        <f>-27.6-12.8-12.8-68.2-31-21.2</f>
        <v>-173.6</v>
      </c>
      <c r="GSZ38" s="656"/>
      <c r="GTA38" s="657" t="s">
        <v>942</v>
      </c>
      <c r="GTB38" s="658"/>
      <c r="GTC38" s="655">
        <f>-27.6-12.8-12.8-68.2-31-21.2</f>
        <v>-173.6</v>
      </c>
      <c r="GTD38" s="656"/>
      <c r="GTE38" s="657" t="s">
        <v>942</v>
      </c>
      <c r="GTF38" s="658"/>
      <c r="GTG38" s="655">
        <f>-27.6-12.8-12.8-68.2-31-21.2</f>
        <v>-173.6</v>
      </c>
      <c r="GTH38" s="656"/>
      <c r="GTI38" s="657" t="s">
        <v>942</v>
      </c>
      <c r="GTJ38" s="658"/>
      <c r="GTK38" s="655">
        <f>-27.6-12.8-12.8-68.2-31-21.2</f>
        <v>-173.6</v>
      </c>
      <c r="GTL38" s="656"/>
      <c r="GTM38" s="657" t="s">
        <v>942</v>
      </c>
      <c r="GTN38" s="658"/>
      <c r="GTO38" s="655">
        <f>-27.6-12.8-12.8-68.2-31-21.2</f>
        <v>-173.6</v>
      </c>
      <c r="GTP38" s="656"/>
      <c r="GTQ38" s="657" t="s">
        <v>942</v>
      </c>
      <c r="GTR38" s="658"/>
      <c r="GTS38" s="655">
        <f>-27.6-12.8-12.8-68.2-31-21.2</f>
        <v>-173.6</v>
      </c>
      <c r="GTT38" s="656"/>
      <c r="GTU38" s="657" t="s">
        <v>942</v>
      </c>
      <c r="GTV38" s="658"/>
      <c r="GTW38" s="655">
        <f>-27.6-12.8-12.8-68.2-31-21.2</f>
        <v>-173.6</v>
      </c>
      <c r="GTX38" s="656"/>
      <c r="GTY38" s="657" t="s">
        <v>942</v>
      </c>
      <c r="GTZ38" s="658"/>
      <c r="GUA38" s="655">
        <f>-27.6-12.8-12.8-68.2-31-21.2</f>
        <v>-173.6</v>
      </c>
      <c r="GUB38" s="656"/>
      <c r="GUC38" s="657" t="s">
        <v>942</v>
      </c>
      <c r="GUD38" s="658"/>
      <c r="GUE38" s="655">
        <f>-27.6-12.8-12.8-68.2-31-21.2</f>
        <v>-173.6</v>
      </c>
      <c r="GUF38" s="656"/>
      <c r="GUG38" s="657" t="s">
        <v>942</v>
      </c>
      <c r="GUH38" s="658"/>
      <c r="GUI38" s="655">
        <f>-27.6-12.8-12.8-68.2-31-21.2</f>
        <v>-173.6</v>
      </c>
      <c r="GUJ38" s="656"/>
      <c r="GUK38" s="657" t="s">
        <v>942</v>
      </c>
      <c r="GUL38" s="658"/>
      <c r="GUM38" s="655">
        <f>-27.6-12.8-12.8-68.2-31-21.2</f>
        <v>-173.6</v>
      </c>
      <c r="GUN38" s="656"/>
      <c r="GUO38" s="657" t="s">
        <v>942</v>
      </c>
      <c r="GUP38" s="658"/>
      <c r="GUQ38" s="655">
        <f>-27.6-12.8-12.8-68.2-31-21.2</f>
        <v>-173.6</v>
      </c>
      <c r="GUR38" s="656"/>
      <c r="GUS38" s="657" t="s">
        <v>942</v>
      </c>
      <c r="GUT38" s="658"/>
      <c r="GUU38" s="655">
        <f>-27.6-12.8-12.8-68.2-31-21.2</f>
        <v>-173.6</v>
      </c>
      <c r="GUV38" s="656"/>
      <c r="GUW38" s="657" t="s">
        <v>942</v>
      </c>
      <c r="GUX38" s="658"/>
      <c r="GUY38" s="655">
        <f>-27.6-12.8-12.8-68.2-31-21.2</f>
        <v>-173.6</v>
      </c>
      <c r="GUZ38" s="656"/>
      <c r="GVA38" s="657" t="s">
        <v>942</v>
      </c>
      <c r="GVB38" s="658"/>
      <c r="GVC38" s="655">
        <f>-27.6-12.8-12.8-68.2-31-21.2</f>
        <v>-173.6</v>
      </c>
      <c r="GVD38" s="656"/>
      <c r="GVE38" s="657" t="s">
        <v>942</v>
      </c>
      <c r="GVF38" s="658"/>
      <c r="GVG38" s="655">
        <f>-27.6-12.8-12.8-68.2-31-21.2</f>
        <v>-173.6</v>
      </c>
      <c r="GVH38" s="656"/>
      <c r="GVI38" s="657" t="s">
        <v>942</v>
      </c>
      <c r="GVJ38" s="658"/>
      <c r="GVK38" s="655">
        <f>-27.6-12.8-12.8-68.2-31-21.2</f>
        <v>-173.6</v>
      </c>
      <c r="GVL38" s="656"/>
      <c r="GVM38" s="657" t="s">
        <v>942</v>
      </c>
      <c r="GVN38" s="658"/>
      <c r="GVO38" s="655">
        <f>-27.6-12.8-12.8-68.2-31-21.2</f>
        <v>-173.6</v>
      </c>
      <c r="GVP38" s="656"/>
      <c r="GVQ38" s="657" t="s">
        <v>942</v>
      </c>
      <c r="GVR38" s="658"/>
      <c r="GVS38" s="655">
        <f>-27.6-12.8-12.8-68.2-31-21.2</f>
        <v>-173.6</v>
      </c>
      <c r="GVT38" s="656"/>
      <c r="GVU38" s="657" t="s">
        <v>942</v>
      </c>
      <c r="GVV38" s="658"/>
      <c r="GVW38" s="655">
        <f>-27.6-12.8-12.8-68.2-31-21.2</f>
        <v>-173.6</v>
      </c>
      <c r="GVX38" s="656"/>
      <c r="GVY38" s="657" t="s">
        <v>942</v>
      </c>
      <c r="GVZ38" s="658"/>
      <c r="GWA38" s="655">
        <f>-27.6-12.8-12.8-68.2-31-21.2</f>
        <v>-173.6</v>
      </c>
      <c r="GWB38" s="656"/>
      <c r="GWC38" s="657" t="s">
        <v>942</v>
      </c>
      <c r="GWD38" s="658"/>
      <c r="GWE38" s="655">
        <f>-27.6-12.8-12.8-68.2-31-21.2</f>
        <v>-173.6</v>
      </c>
      <c r="GWF38" s="656"/>
      <c r="GWG38" s="657" t="s">
        <v>942</v>
      </c>
      <c r="GWH38" s="658"/>
      <c r="GWI38" s="655">
        <f>-27.6-12.8-12.8-68.2-31-21.2</f>
        <v>-173.6</v>
      </c>
      <c r="GWJ38" s="656"/>
      <c r="GWK38" s="657" t="s">
        <v>942</v>
      </c>
      <c r="GWL38" s="658"/>
      <c r="GWM38" s="655">
        <f>-27.6-12.8-12.8-68.2-31-21.2</f>
        <v>-173.6</v>
      </c>
      <c r="GWN38" s="656"/>
      <c r="GWO38" s="657" t="s">
        <v>942</v>
      </c>
      <c r="GWP38" s="658"/>
      <c r="GWQ38" s="655">
        <f>-27.6-12.8-12.8-68.2-31-21.2</f>
        <v>-173.6</v>
      </c>
      <c r="GWR38" s="656"/>
      <c r="GWS38" s="657" t="s">
        <v>942</v>
      </c>
      <c r="GWT38" s="658"/>
      <c r="GWU38" s="655">
        <f>-27.6-12.8-12.8-68.2-31-21.2</f>
        <v>-173.6</v>
      </c>
      <c r="GWV38" s="656"/>
      <c r="GWW38" s="657" t="s">
        <v>942</v>
      </c>
      <c r="GWX38" s="658"/>
      <c r="GWY38" s="655">
        <f>-27.6-12.8-12.8-68.2-31-21.2</f>
        <v>-173.6</v>
      </c>
      <c r="GWZ38" s="656"/>
      <c r="GXA38" s="657" t="s">
        <v>942</v>
      </c>
      <c r="GXB38" s="658"/>
      <c r="GXC38" s="655">
        <f>-27.6-12.8-12.8-68.2-31-21.2</f>
        <v>-173.6</v>
      </c>
      <c r="GXD38" s="656"/>
      <c r="GXE38" s="657" t="s">
        <v>942</v>
      </c>
      <c r="GXF38" s="658"/>
      <c r="GXG38" s="655">
        <f>-27.6-12.8-12.8-68.2-31-21.2</f>
        <v>-173.6</v>
      </c>
      <c r="GXH38" s="656"/>
      <c r="GXI38" s="657" t="s">
        <v>942</v>
      </c>
      <c r="GXJ38" s="658"/>
      <c r="GXK38" s="655">
        <f>-27.6-12.8-12.8-68.2-31-21.2</f>
        <v>-173.6</v>
      </c>
      <c r="GXL38" s="656"/>
      <c r="GXM38" s="657" t="s">
        <v>942</v>
      </c>
      <c r="GXN38" s="658"/>
      <c r="GXO38" s="655">
        <f>-27.6-12.8-12.8-68.2-31-21.2</f>
        <v>-173.6</v>
      </c>
      <c r="GXP38" s="656"/>
      <c r="GXQ38" s="657" t="s">
        <v>942</v>
      </c>
      <c r="GXR38" s="658"/>
      <c r="GXS38" s="655">
        <f>-27.6-12.8-12.8-68.2-31-21.2</f>
        <v>-173.6</v>
      </c>
      <c r="GXT38" s="656"/>
      <c r="GXU38" s="657" t="s">
        <v>942</v>
      </c>
      <c r="GXV38" s="658"/>
      <c r="GXW38" s="655">
        <f>-27.6-12.8-12.8-68.2-31-21.2</f>
        <v>-173.6</v>
      </c>
      <c r="GXX38" s="656"/>
      <c r="GXY38" s="657" t="s">
        <v>942</v>
      </c>
      <c r="GXZ38" s="658"/>
      <c r="GYA38" s="655">
        <f>-27.6-12.8-12.8-68.2-31-21.2</f>
        <v>-173.6</v>
      </c>
      <c r="GYB38" s="656"/>
      <c r="GYC38" s="657" t="s">
        <v>942</v>
      </c>
      <c r="GYD38" s="658"/>
      <c r="GYE38" s="655">
        <f>-27.6-12.8-12.8-68.2-31-21.2</f>
        <v>-173.6</v>
      </c>
      <c r="GYF38" s="656"/>
      <c r="GYG38" s="657" t="s">
        <v>942</v>
      </c>
      <c r="GYH38" s="658"/>
      <c r="GYI38" s="655">
        <f>-27.6-12.8-12.8-68.2-31-21.2</f>
        <v>-173.6</v>
      </c>
      <c r="GYJ38" s="656"/>
      <c r="GYK38" s="657" t="s">
        <v>942</v>
      </c>
      <c r="GYL38" s="658"/>
      <c r="GYM38" s="655">
        <f>-27.6-12.8-12.8-68.2-31-21.2</f>
        <v>-173.6</v>
      </c>
      <c r="GYN38" s="656"/>
      <c r="GYO38" s="657" t="s">
        <v>942</v>
      </c>
      <c r="GYP38" s="658"/>
      <c r="GYQ38" s="655">
        <f>-27.6-12.8-12.8-68.2-31-21.2</f>
        <v>-173.6</v>
      </c>
      <c r="GYR38" s="656"/>
      <c r="GYS38" s="657" t="s">
        <v>942</v>
      </c>
      <c r="GYT38" s="658"/>
      <c r="GYU38" s="655">
        <f>-27.6-12.8-12.8-68.2-31-21.2</f>
        <v>-173.6</v>
      </c>
      <c r="GYV38" s="656"/>
      <c r="GYW38" s="657" t="s">
        <v>942</v>
      </c>
      <c r="GYX38" s="658"/>
      <c r="GYY38" s="655">
        <f>-27.6-12.8-12.8-68.2-31-21.2</f>
        <v>-173.6</v>
      </c>
      <c r="GYZ38" s="656"/>
      <c r="GZA38" s="657" t="s">
        <v>942</v>
      </c>
      <c r="GZB38" s="658"/>
      <c r="GZC38" s="655">
        <f>-27.6-12.8-12.8-68.2-31-21.2</f>
        <v>-173.6</v>
      </c>
      <c r="GZD38" s="656"/>
      <c r="GZE38" s="657" t="s">
        <v>942</v>
      </c>
      <c r="GZF38" s="658"/>
      <c r="GZG38" s="655">
        <f>-27.6-12.8-12.8-68.2-31-21.2</f>
        <v>-173.6</v>
      </c>
      <c r="GZH38" s="656"/>
      <c r="GZI38" s="657" t="s">
        <v>942</v>
      </c>
      <c r="GZJ38" s="658"/>
      <c r="GZK38" s="655">
        <f>-27.6-12.8-12.8-68.2-31-21.2</f>
        <v>-173.6</v>
      </c>
      <c r="GZL38" s="656"/>
      <c r="GZM38" s="657" t="s">
        <v>942</v>
      </c>
      <c r="GZN38" s="658"/>
      <c r="GZO38" s="655">
        <f>-27.6-12.8-12.8-68.2-31-21.2</f>
        <v>-173.6</v>
      </c>
      <c r="GZP38" s="656"/>
      <c r="GZQ38" s="657" t="s">
        <v>942</v>
      </c>
      <c r="GZR38" s="658"/>
      <c r="GZS38" s="655">
        <f>-27.6-12.8-12.8-68.2-31-21.2</f>
        <v>-173.6</v>
      </c>
      <c r="GZT38" s="656"/>
      <c r="GZU38" s="657" t="s">
        <v>942</v>
      </c>
      <c r="GZV38" s="658"/>
      <c r="GZW38" s="655">
        <f>-27.6-12.8-12.8-68.2-31-21.2</f>
        <v>-173.6</v>
      </c>
      <c r="GZX38" s="656"/>
      <c r="GZY38" s="657" t="s">
        <v>942</v>
      </c>
      <c r="GZZ38" s="658"/>
      <c r="HAA38" s="655">
        <f>-27.6-12.8-12.8-68.2-31-21.2</f>
        <v>-173.6</v>
      </c>
      <c r="HAB38" s="656"/>
      <c r="HAC38" s="657" t="s">
        <v>942</v>
      </c>
      <c r="HAD38" s="658"/>
      <c r="HAE38" s="655">
        <f>-27.6-12.8-12.8-68.2-31-21.2</f>
        <v>-173.6</v>
      </c>
      <c r="HAF38" s="656"/>
      <c r="HAG38" s="657" t="s">
        <v>942</v>
      </c>
      <c r="HAH38" s="658"/>
      <c r="HAI38" s="655">
        <f>-27.6-12.8-12.8-68.2-31-21.2</f>
        <v>-173.6</v>
      </c>
      <c r="HAJ38" s="656"/>
      <c r="HAK38" s="657" t="s">
        <v>942</v>
      </c>
      <c r="HAL38" s="658"/>
      <c r="HAM38" s="655">
        <f>-27.6-12.8-12.8-68.2-31-21.2</f>
        <v>-173.6</v>
      </c>
      <c r="HAN38" s="656"/>
      <c r="HAO38" s="657" t="s">
        <v>942</v>
      </c>
      <c r="HAP38" s="658"/>
      <c r="HAQ38" s="655">
        <f>-27.6-12.8-12.8-68.2-31-21.2</f>
        <v>-173.6</v>
      </c>
      <c r="HAR38" s="656"/>
      <c r="HAS38" s="657" t="s">
        <v>942</v>
      </c>
      <c r="HAT38" s="658"/>
      <c r="HAU38" s="655">
        <f>-27.6-12.8-12.8-68.2-31-21.2</f>
        <v>-173.6</v>
      </c>
      <c r="HAV38" s="656"/>
      <c r="HAW38" s="657" t="s">
        <v>942</v>
      </c>
      <c r="HAX38" s="658"/>
      <c r="HAY38" s="655">
        <f>-27.6-12.8-12.8-68.2-31-21.2</f>
        <v>-173.6</v>
      </c>
      <c r="HAZ38" s="656"/>
      <c r="HBA38" s="657" t="s">
        <v>942</v>
      </c>
      <c r="HBB38" s="658"/>
      <c r="HBC38" s="655">
        <f>-27.6-12.8-12.8-68.2-31-21.2</f>
        <v>-173.6</v>
      </c>
      <c r="HBD38" s="656"/>
      <c r="HBE38" s="657" t="s">
        <v>942</v>
      </c>
      <c r="HBF38" s="658"/>
      <c r="HBG38" s="655">
        <f>-27.6-12.8-12.8-68.2-31-21.2</f>
        <v>-173.6</v>
      </c>
      <c r="HBH38" s="656"/>
      <c r="HBI38" s="657" t="s">
        <v>942</v>
      </c>
      <c r="HBJ38" s="658"/>
      <c r="HBK38" s="655">
        <f>-27.6-12.8-12.8-68.2-31-21.2</f>
        <v>-173.6</v>
      </c>
      <c r="HBL38" s="656"/>
      <c r="HBM38" s="657" t="s">
        <v>942</v>
      </c>
      <c r="HBN38" s="658"/>
      <c r="HBO38" s="655">
        <f>-27.6-12.8-12.8-68.2-31-21.2</f>
        <v>-173.6</v>
      </c>
      <c r="HBP38" s="656"/>
      <c r="HBQ38" s="657" t="s">
        <v>942</v>
      </c>
      <c r="HBR38" s="658"/>
      <c r="HBS38" s="655">
        <f>-27.6-12.8-12.8-68.2-31-21.2</f>
        <v>-173.6</v>
      </c>
      <c r="HBT38" s="656"/>
      <c r="HBU38" s="657" t="s">
        <v>942</v>
      </c>
      <c r="HBV38" s="658"/>
      <c r="HBW38" s="655">
        <f>-27.6-12.8-12.8-68.2-31-21.2</f>
        <v>-173.6</v>
      </c>
      <c r="HBX38" s="656"/>
      <c r="HBY38" s="657" t="s">
        <v>942</v>
      </c>
      <c r="HBZ38" s="658"/>
      <c r="HCA38" s="655">
        <f>-27.6-12.8-12.8-68.2-31-21.2</f>
        <v>-173.6</v>
      </c>
      <c r="HCB38" s="656"/>
      <c r="HCC38" s="657" t="s">
        <v>942</v>
      </c>
      <c r="HCD38" s="658"/>
      <c r="HCE38" s="655">
        <f>-27.6-12.8-12.8-68.2-31-21.2</f>
        <v>-173.6</v>
      </c>
      <c r="HCF38" s="656"/>
      <c r="HCG38" s="657" t="s">
        <v>942</v>
      </c>
      <c r="HCH38" s="658"/>
      <c r="HCI38" s="655">
        <f>-27.6-12.8-12.8-68.2-31-21.2</f>
        <v>-173.6</v>
      </c>
      <c r="HCJ38" s="656"/>
      <c r="HCK38" s="657" t="s">
        <v>942</v>
      </c>
      <c r="HCL38" s="658"/>
      <c r="HCM38" s="655">
        <f>-27.6-12.8-12.8-68.2-31-21.2</f>
        <v>-173.6</v>
      </c>
      <c r="HCN38" s="656"/>
      <c r="HCO38" s="657" t="s">
        <v>942</v>
      </c>
      <c r="HCP38" s="658"/>
      <c r="HCQ38" s="655">
        <f>-27.6-12.8-12.8-68.2-31-21.2</f>
        <v>-173.6</v>
      </c>
      <c r="HCR38" s="656"/>
      <c r="HCS38" s="657" t="s">
        <v>942</v>
      </c>
      <c r="HCT38" s="658"/>
      <c r="HCU38" s="655">
        <f>-27.6-12.8-12.8-68.2-31-21.2</f>
        <v>-173.6</v>
      </c>
      <c r="HCV38" s="656"/>
      <c r="HCW38" s="657" t="s">
        <v>942</v>
      </c>
      <c r="HCX38" s="658"/>
      <c r="HCY38" s="655">
        <f>-27.6-12.8-12.8-68.2-31-21.2</f>
        <v>-173.6</v>
      </c>
      <c r="HCZ38" s="656"/>
      <c r="HDA38" s="657" t="s">
        <v>942</v>
      </c>
      <c r="HDB38" s="658"/>
      <c r="HDC38" s="655">
        <f>-27.6-12.8-12.8-68.2-31-21.2</f>
        <v>-173.6</v>
      </c>
      <c r="HDD38" s="656"/>
      <c r="HDE38" s="657" t="s">
        <v>942</v>
      </c>
      <c r="HDF38" s="658"/>
      <c r="HDG38" s="655">
        <f>-27.6-12.8-12.8-68.2-31-21.2</f>
        <v>-173.6</v>
      </c>
      <c r="HDH38" s="656"/>
      <c r="HDI38" s="657" t="s">
        <v>942</v>
      </c>
      <c r="HDJ38" s="658"/>
      <c r="HDK38" s="655">
        <f>-27.6-12.8-12.8-68.2-31-21.2</f>
        <v>-173.6</v>
      </c>
      <c r="HDL38" s="656"/>
      <c r="HDM38" s="657" t="s">
        <v>942</v>
      </c>
      <c r="HDN38" s="658"/>
      <c r="HDO38" s="655">
        <f>-27.6-12.8-12.8-68.2-31-21.2</f>
        <v>-173.6</v>
      </c>
      <c r="HDP38" s="656"/>
      <c r="HDQ38" s="657" t="s">
        <v>942</v>
      </c>
      <c r="HDR38" s="658"/>
      <c r="HDS38" s="655">
        <f>-27.6-12.8-12.8-68.2-31-21.2</f>
        <v>-173.6</v>
      </c>
      <c r="HDT38" s="656"/>
      <c r="HDU38" s="657" t="s">
        <v>942</v>
      </c>
      <c r="HDV38" s="658"/>
      <c r="HDW38" s="655">
        <f>-27.6-12.8-12.8-68.2-31-21.2</f>
        <v>-173.6</v>
      </c>
      <c r="HDX38" s="656"/>
      <c r="HDY38" s="657" t="s">
        <v>942</v>
      </c>
      <c r="HDZ38" s="658"/>
      <c r="HEA38" s="655">
        <f>-27.6-12.8-12.8-68.2-31-21.2</f>
        <v>-173.6</v>
      </c>
      <c r="HEB38" s="656"/>
      <c r="HEC38" s="657" t="s">
        <v>942</v>
      </c>
      <c r="HED38" s="658"/>
      <c r="HEE38" s="655">
        <f>-27.6-12.8-12.8-68.2-31-21.2</f>
        <v>-173.6</v>
      </c>
      <c r="HEF38" s="656"/>
      <c r="HEG38" s="657" t="s">
        <v>942</v>
      </c>
      <c r="HEH38" s="658"/>
      <c r="HEI38" s="655">
        <f>-27.6-12.8-12.8-68.2-31-21.2</f>
        <v>-173.6</v>
      </c>
      <c r="HEJ38" s="656"/>
      <c r="HEK38" s="657" t="s">
        <v>942</v>
      </c>
      <c r="HEL38" s="658"/>
      <c r="HEM38" s="655">
        <f>-27.6-12.8-12.8-68.2-31-21.2</f>
        <v>-173.6</v>
      </c>
      <c r="HEN38" s="656"/>
      <c r="HEO38" s="657" t="s">
        <v>942</v>
      </c>
      <c r="HEP38" s="658"/>
      <c r="HEQ38" s="655">
        <f>-27.6-12.8-12.8-68.2-31-21.2</f>
        <v>-173.6</v>
      </c>
      <c r="HER38" s="656"/>
      <c r="HES38" s="657" t="s">
        <v>942</v>
      </c>
      <c r="HET38" s="658"/>
      <c r="HEU38" s="655">
        <f>-27.6-12.8-12.8-68.2-31-21.2</f>
        <v>-173.6</v>
      </c>
      <c r="HEV38" s="656"/>
      <c r="HEW38" s="657" t="s">
        <v>942</v>
      </c>
      <c r="HEX38" s="658"/>
      <c r="HEY38" s="655">
        <f>-27.6-12.8-12.8-68.2-31-21.2</f>
        <v>-173.6</v>
      </c>
      <c r="HEZ38" s="656"/>
      <c r="HFA38" s="657" t="s">
        <v>942</v>
      </c>
      <c r="HFB38" s="658"/>
      <c r="HFC38" s="655">
        <f>-27.6-12.8-12.8-68.2-31-21.2</f>
        <v>-173.6</v>
      </c>
      <c r="HFD38" s="656"/>
      <c r="HFE38" s="657" t="s">
        <v>942</v>
      </c>
      <c r="HFF38" s="658"/>
      <c r="HFG38" s="655">
        <f>-27.6-12.8-12.8-68.2-31-21.2</f>
        <v>-173.6</v>
      </c>
      <c r="HFH38" s="656"/>
      <c r="HFI38" s="657" t="s">
        <v>942</v>
      </c>
      <c r="HFJ38" s="658"/>
      <c r="HFK38" s="655">
        <f>-27.6-12.8-12.8-68.2-31-21.2</f>
        <v>-173.6</v>
      </c>
      <c r="HFL38" s="656"/>
      <c r="HFM38" s="657" t="s">
        <v>942</v>
      </c>
      <c r="HFN38" s="658"/>
      <c r="HFO38" s="655">
        <f>-27.6-12.8-12.8-68.2-31-21.2</f>
        <v>-173.6</v>
      </c>
      <c r="HFP38" s="656"/>
      <c r="HFQ38" s="657" t="s">
        <v>942</v>
      </c>
      <c r="HFR38" s="658"/>
      <c r="HFS38" s="655">
        <f>-27.6-12.8-12.8-68.2-31-21.2</f>
        <v>-173.6</v>
      </c>
      <c r="HFT38" s="656"/>
      <c r="HFU38" s="657" t="s">
        <v>942</v>
      </c>
      <c r="HFV38" s="658"/>
      <c r="HFW38" s="655">
        <f>-27.6-12.8-12.8-68.2-31-21.2</f>
        <v>-173.6</v>
      </c>
      <c r="HFX38" s="656"/>
      <c r="HFY38" s="657" t="s">
        <v>942</v>
      </c>
      <c r="HFZ38" s="658"/>
      <c r="HGA38" s="655">
        <f>-27.6-12.8-12.8-68.2-31-21.2</f>
        <v>-173.6</v>
      </c>
      <c r="HGB38" s="656"/>
      <c r="HGC38" s="657" t="s">
        <v>942</v>
      </c>
      <c r="HGD38" s="658"/>
      <c r="HGE38" s="655">
        <f>-27.6-12.8-12.8-68.2-31-21.2</f>
        <v>-173.6</v>
      </c>
      <c r="HGF38" s="656"/>
      <c r="HGG38" s="657" t="s">
        <v>942</v>
      </c>
      <c r="HGH38" s="658"/>
      <c r="HGI38" s="655">
        <f>-27.6-12.8-12.8-68.2-31-21.2</f>
        <v>-173.6</v>
      </c>
      <c r="HGJ38" s="656"/>
      <c r="HGK38" s="657" t="s">
        <v>942</v>
      </c>
      <c r="HGL38" s="658"/>
      <c r="HGM38" s="655">
        <f>-27.6-12.8-12.8-68.2-31-21.2</f>
        <v>-173.6</v>
      </c>
      <c r="HGN38" s="656"/>
      <c r="HGO38" s="657" t="s">
        <v>942</v>
      </c>
      <c r="HGP38" s="658"/>
      <c r="HGQ38" s="655">
        <f>-27.6-12.8-12.8-68.2-31-21.2</f>
        <v>-173.6</v>
      </c>
      <c r="HGR38" s="656"/>
      <c r="HGS38" s="657" t="s">
        <v>942</v>
      </c>
      <c r="HGT38" s="658"/>
      <c r="HGU38" s="655">
        <f>-27.6-12.8-12.8-68.2-31-21.2</f>
        <v>-173.6</v>
      </c>
      <c r="HGV38" s="656"/>
      <c r="HGW38" s="657" t="s">
        <v>942</v>
      </c>
      <c r="HGX38" s="658"/>
      <c r="HGY38" s="655">
        <f>-27.6-12.8-12.8-68.2-31-21.2</f>
        <v>-173.6</v>
      </c>
      <c r="HGZ38" s="656"/>
      <c r="HHA38" s="657" t="s">
        <v>942</v>
      </c>
      <c r="HHB38" s="658"/>
      <c r="HHC38" s="655">
        <f>-27.6-12.8-12.8-68.2-31-21.2</f>
        <v>-173.6</v>
      </c>
      <c r="HHD38" s="656"/>
      <c r="HHE38" s="657" t="s">
        <v>942</v>
      </c>
      <c r="HHF38" s="658"/>
      <c r="HHG38" s="655">
        <f>-27.6-12.8-12.8-68.2-31-21.2</f>
        <v>-173.6</v>
      </c>
      <c r="HHH38" s="656"/>
      <c r="HHI38" s="657" t="s">
        <v>942</v>
      </c>
      <c r="HHJ38" s="658"/>
      <c r="HHK38" s="655">
        <f>-27.6-12.8-12.8-68.2-31-21.2</f>
        <v>-173.6</v>
      </c>
      <c r="HHL38" s="656"/>
      <c r="HHM38" s="657" t="s">
        <v>942</v>
      </c>
      <c r="HHN38" s="658"/>
      <c r="HHO38" s="655">
        <f>-27.6-12.8-12.8-68.2-31-21.2</f>
        <v>-173.6</v>
      </c>
      <c r="HHP38" s="656"/>
      <c r="HHQ38" s="657" t="s">
        <v>942</v>
      </c>
      <c r="HHR38" s="658"/>
      <c r="HHS38" s="655">
        <f>-27.6-12.8-12.8-68.2-31-21.2</f>
        <v>-173.6</v>
      </c>
      <c r="HHT38" s="656"/>
      <c r="HHU38" s="657" t="s">
        <v>942</v>
      </c>
      <c r="HHV38" s="658"/>
      <c r="HHW38" s="655">
        <f>-27.6-12.8-12.8-68.2-31-21.2</f>
        <v>-173.6</v>
      </c>
      <c r="HHX38" s="656"/>
      <c r="HHY38" s="657" t="s">
        <v>942</v>
      </c>
      <c r="HHZ38" s="658"/>
      <c r="HIA38" s="655">
        <f>-27.6-12.8-12.8-68.2-31-21.2</f>
        <v>-173.6</v>
      </c>
      <c r="HIB38" s="656"/>
      <c r="HIC38" s="657" t="s">
        <v>942</v>
      </c>
      <c r="HID38" s="658"/>
      <c r="HIE38" s="655">
        <f>-27.6-12.8-12.8-68.2-31-21.2</f>
        <v>-173.6</v>
      </c>
      <c r="HIF38" s="656"/>
      <c r="HIG38" s="657" t="s">
        <v>942</v>
      </c>
      <c r="HIH38" s="658"/>
      <c r="HII38" s="655">
        <f>-27.6-12.8-12.8-68.2-31-21.2</f>
        <v>-173.6</v>
      </c>
      <c r="HIJ38" s="656"/>
      <c r="HIK38" s="657" t="s">
        <v>942</v>
      </c>
      <c r="HIL38" s="658"/>
      <c r="HIM38" s="655">
        <f>-27.6-12.8-12.8-68.2-31-21.2</f>
        <v>-173.6</v>
      </c>
      <c r="HIN38" s="656"/>
      <c r="HIO38" s="657" t="s">
        <v>942</v>
      </c>
      <c r="HIP38" s="658"/>
      <c r="HIQ38" s="655">
        <f>-27.6-12.8-12.8-68.2-31-21.2</f>
        <v>-173.6</v>
      </c>
      <c r="HIR38" s="656"/>
      <c r="HIS38" s="657" t="s">
        <v>942</v>
      </c>
      <c r="HIT38" s="658"/>
      <c r="HIU38" s="655">
        <f>-27.6-12.8-12.8-68.2-31-21.2</f>
        <v>-173.6</v>
      </c>
      <c r="HIV38" s="656"/>
      <c r="HIW38" s="657" t="s">
        <v>942</v>
      </c>
      <c r="HIX38" s="658"/>
      <c r="HIY38" s="655">
        <f>-27.6-12.8-12.8-68.2-31-21.2</f>
        <v>-173.6</v>
      </c>
      <c r="HIZ38" s="656"/>
      <c r="HJA38" s="657" t="s">
        <v>942</v>
      </c>
      <c r="HJB38" s="658"/>
      <c r="HJC38" s="655">
        <f>-27.6-12.8-12.8-68.2-31-21.2</f>
        <v>-173.6</v>
      </c>
      <c r="HJD38" s="656"/>
      <c r="HJE38" s="657" t="s">
        <v>942</v>
      </c>
      <c r="HJF38" s="658"/>
      <c r="HJG38" s="655">
        <f>-27.6-12.8-12.8-68.2-31-21.2</f>
        <v>-173.6</v>
      </c>
      <c r="HJH38" s="656"/>
      <c r="HJI38" s="657" t="s">
        <v>942</v>
      </c>
      <c r="HJJ38" s="658"/>
      <c r="HJK38" s="655">
        <f>-27.6-12.8-12.8-68.2-31-21.2</f>
        <v>-173.6</v>
      </c>
      <c r="HJL38" s="656"/>
      <c r="HJM38" s="657" t="s">
        <v>942</v>
      </c>
      <c r="HJN38" s="658"/>
      <c r="HJO38" s="655">
        <f>-27.6-12.8-12.8-68.2-31-21.2</f>
        <v>-173.6</v>
      </c>
      <c r="HJP38" s="656"/>
      <c r="HJQ38" s="657" t="s">
        <v>942</v>
      </c>
      <c r="HJR38" s="658"/>
      <c r="HJS38" s="655">
        <f>-27.6-12.8-12.8-68.2-31-21.2</f>
        <v>-173.6</v>
      </c>
      <c r="HJT38" s="656"/>
      <c r="HJU38" s="657" t="s">
        <v>942</v>
      </c>
      <c r="HJV38" s="658"/>
      <c r="HJW38" s="655">
        <f>-27.6-12.8-12.8-68.2-31-21.2</f>
        <v>-173.6</v>
      </c>
      <c r="HJX38" s="656"/>
      <c r="HJY38" s="657" t="s">
        <v>942</v>
      </c>
      <c r="HJZ38" s="658"/>
      <c r="HKA38" s="655">
        <f>-27.6-12.8-12.8-68.2-31-21.2</f>
        <v>-173.6</v>
      </c>
      <c r="HKB38" s="656"/>
      <c r="HKC38" s="657" t="s">
        <v>942</v>
      </c>
      <c r="HKD38" s="658"/>
      <c r="HKE38" s="655">
        <f>-27.6-12.8-12.8-68.2-31-21.2</f>
        <v>-173.6</v>
      </c>
      <c r="HKF38" s="656"/>
      <c r="HKG38" s="657" t="s">
        <v>942</v>
      </c>
      <c r="HKH38" s="658"/>
      <c r="HKI38" s="655">
        <f>-27.6-12.8-12.8-68.2-31-21.2</f>
        <v>-173.6</v>
      </c>
      <c r="HKJ38" s="656"/>
      <c r="HKK38" s="657" t="s">
        <v>942</v>
      </c>
      <c r="HKL38" s="658"/>
      <c r="HKM38" s="655">
        <f>-27.6-12.8-12.8-68.2-31-21.2</f>
        <v>-173.6</v>
      </c>
      <c r="HKN38" s="656"/>
      <c r="HKO38" s="657" t="s">
        <v>942</v>
      </c>
      <c r="HKP38" s="658"/>
      <c r="HKQ38" s="655">
        <f>-27.6-12.8-12.8-68.2-31-21.2</f>
        <v>-173.6</v>
      </c>
      <c r="HKR38" s="656"/>
      <c r="HKS38" s="657" t="s">
        <v>942</v>
      </c>
      <c r="HKT38" s="658"/>
      <c r="HKU38" s="655">
        <f>-27.6-12.8-12.8-68.2-31-21.2</f>
        <v>-173.6</v>
      </c>
      <c r="HKV38" s="656"/>
      <c r="HKW38" s="657" t="s">
        <v>942</v>
      </c>
      <c r="HKX38" s="658"/>
      <c r="HKY38" s="655">
        <f>-27.6-12.8-12.8-68.2-31-21.2</f>
        <v>-173.6</v>
      </c>
      <c r="HKZ38" s="656"/>
      <c r="HLA38" s="657" t="s">
        <v>942</v>
      </c>
      <c r="HLB38" s="658"/>
      <c r="HLC38" s="655">
        <f>-27.6-12.8-12.8-68.2-31-21.2</f>
        <v>-173.6</v>
      </c>
      <c r="HLD38" s="656"/>
      <c r="HLE38" s="657" t="s">
        <v>942</v>
      </c>
      <c r="HLF38" s="658"/>
      <c r="HLG38" s="655">
        <f>-27.6-12.8-12.8-68.2-31-21.2</f>
        <v>-173.6</v>
      </c>
      <c r="HLH38" s="656"/>
      <c r="HLI38" s="657" t="s">
        <v>942</v>
      </c>
      <c r="HLJ38" s="658"/>
      <c r="HLK38" s="655">
        <f>-27.6-12.8-12.8-68.2-31-21.2</f>
        <v>-173.6</v>
      </c>
      <c r="HLL38" s="656"/>
      <c r="HLM38" s="657" t="s">
        <v>942</v>
      </c>
      <c r="HLN38" s="658"/>
      <c r="HLO38" s="655">
        <f>-27.6-12.8-12.8-68.2-31-21.2</f>
        <v>-173.6</v>
      </c>
      <c r="HLP38" s="656"/>
      <c r="HLQ38" s="657" t="s">
        <v>942</v>
      </c>
      <c r="HLR38" s="658"/>
      <c r="HLS38" s="655">
        <f>-27.6-12.8-12.8-68.2-31-21.2</f>
        <v>-173.6</v>
      </c>
      <c r="HLT38" s="656"/>
      <c r="HLU38" s="657" t="s">
        <v>942</v>
      </c>
      <c r="HLV38" s="658"/>
      <c r="HLW38" s="655">
        <f>-27.6-12.8-12.8-68.2-31-21.2</f>
        <v>-173.6</v>
      </c>
      <c r="HLX38" s="656"/>
      <c r="HLY38" s="657" t="s">
        <v>942</v>
      </c>
      <c r="HLZ38" s="658"/>
      <c r="HMA38" s="655">
        <f>-27.6-12.8-12.8-68.2-31-21.2</f>
        <v>-173.6</v>
      </c>
      <c r="HMB38" s="656"/>
      <c r="HMC38" s="657" t="s">
        <v>942</v>
      </c>
      <c r="HMD38" s="658"/>
      <c r="HME38" s="655">
        <f>-27.6-12.8-12.8-68.2-31-21.2</f>
        <v>-173.6</v>
      </c>
      <c r="HMF38" s="656"/>
      <c r="HMG38" s="657" t="s">
        <v>942</v>
      </c>
      <c r="HMH38" s="658"/>
      <c r="HMI38" s="655">
        <f>-27.6-12.8-12.8-68.2-31-21.2</f>
        <v>-173.6</v>
      </c>
      <c r="HMJ38" s="656"/>
      <c r="HMK38" s="657" t="s">
        <v>942</v>
      </c>
      <c r="HML38" s="658"/>
      <c r="HMM38" s="655">
        <f>-27.6-12.8-12.8-68.2-31-21.2</f>
        <v>-173.6</v>
      </c>
      <c r="HMN38" s="656"/>
      <c r="HMO38" s="657" t="s">
        <v>942</v>
      </c>
      <c r="HMP38" s="658"/>
      <c r="HMQ38" s="655">
        <f>-27.6-12.8-12.8-68.2-31-21.2</f>
        <v>-173.6</v>
      </c>
      <c r="HMR38" s="656"/>
      <c r="HMS38" s="657" t="s">
        <v>942</v>
      </c>
      <c r="HMT38" s="658"/>
      <c r="HMU38" s="655">
        <f>-27.6-12.8-12.8-68.2-31-21.2</f>
        <v>-173.6</v>
      </c>
      <c r="HMV38" s="656"/>
      <c r="HMW38" s="657" t="s">
        <v>942</v>
      </c>
      <c r="HMX38" s="658"/>
      <c r="HMY38" s="655">
        <f>-27.6-12.8-12.8-68.2-31-21.2</f>
        <v>-173.6</v>
      </c>
      <c r="HMZ38" s="656"/>
      <c r="HNA38" s="657" t="s">
        <v>942</v>
      </c>
      <c r="HNB38" s="658"/>
      <c r="HNC38" s="655">
        <f>-27.6-12.8-12.8-68.2-31-21.2</f>
        <v>-173.6</v>
      </c>
      <c r="HND38" s="656"/>
      <c r="HNE38" s="657" t="s">
        <v>942</v>
      </c>
      <c r="HNF38" s="658"/>
      <c r="HNG38" s="655">
        <f>-27.6-12.8-12.8-68.2-31-21.2</f>
        <v>-173.6</v>
      </c>
      <c r="HNH38" s="656"/>
      <c r="HNI38" s="657" t="s">
        <v>942</v>
      </c>
      <c r="HNJ38" s="658"/>
      <c r="HNK38" s="655">
        <f>-27.6-12.8-12.8-68.2-31-21.2</f>
        <v>-173.6</v>
      </c>
      <c r="HNL38" s="656"/>
      <c r="HNM38" s="657" t="s">
        <v>942</v>
      </c>
      <c r="HNN38" s="658"/>
      <c r="HNO38" s="655">
        <f>-27.6-12.8-12.8-68.2-31-21.2</f>
        <v>-173.6</v>
      </c>
      <c r="HNP38" s="656"/>
      <c r="HNQ38" s="657" t="s">
        <v>942</v>
      </c>
      <c r="HNR38" s="658"/>
      <c r="HNS38" s="655">
        <f>-27.6-12.8-12.8-68.2-31-21.2</f>
        <v>-173.6</v>
      </c>
      <c r="HNT38" s="656"/>
      <c r="HNU38" s="657" t="s">
        <v>942</v>
      </c>
      <c r="HNV38" s="658"/>
      <c r="HNW38" s="655">
        <f>-27.6-12.8-12.8-68.2-31-21.2</f>
        <v>-173.6</v>
      </c>
      <c r="HNX38" s="656"/>
      <c r="HNY38" s="657" t="s">
        <v>942</v>
      </c>
      <c r="HNZ38" s="658"/>
      <c r="HOA38" s="655">
        <f>-27.6-12.8-12.8-68.2-31-21.2</f>
        <v>-173.6</v>
      </c>
      <c r="HOB38" s="656"/>
      <c r="HOC38" s="657" t="s">
        <v>942</v>
      </c>
      <c r="HOD38" s="658"/>
      <c r="HOE38" s="655">
        <f>-27.6-12.8-12.8-68.2-31-21.2</f>
        <v>-173.6</v>
      </c>
      <c r="HOF38" s="656"/>
      <c r="HOG38" s="657" t="s">
        <v>942</v>
      </c>
      <c r="HOH38" s="658"/>
      <c r="HOI38" s="655">
        <f>-27.6-12.8-12.8-68.2-31-21.2</f>
        <v>-173.6</v>
      </c>
      <c r="HOJ38" s="656"/>
      <c r="HOK38" s="657" t="s">
        <v>942</v>
      </c>
      <c r="HOL38" s="658"/>
      <c r="HOM38" s="655">
        <f>-27.6-12.8-12.8-68.2-31-21.2</f>
        <v>-173.6</v>
      </c>
      <c r="HON38" s="656"/>
      <c r="HOO38" s="657" t="s">
        <v>942</v>
      </c>
      <c r="HOP38" s="658"/>
      <c r="HOQ38" s="655">
        <f>-27.6-12.8-12.8-68.2-31-21.2</f>
        <v>-173.6</v>
      </c>
      <c r="HOR38" s="656"/>
      <c r="HOS38" s="657" t="s">
        <v>942</v>
      </c>
      <c r="HOT38" s="658"/>
      <c r="HOU38" s="655">
        <f>-27.6-12.8-12.8-68.2-31-21.2</f>
        <v>-173.6</v>
      </c>
      <c r="HOV38" s="656"/>
      <c r="HOW38" s="657" t="s">
        <v>942</v>
      </c>
      <c r="HOX38" s="658"/>
      <c r="HOY38" s="655">
        <f>-27.6-12.8-12.8-68.2-31-21.2</f>
        <v>-173.6</v>
      </c>
      <c r="HOZ38" s="656"/>
      <c r="HPA38" s="657" t="s">
        <v>942</v>
      </c>
      <c r="HPB38" s="658"/>
      <c r="HPC38" s="655">
        <f>-27.6-12.8-12.8-68.2-31-21.2</f>
        <v>-173.6</v>
      </c>
      <c r="HPD38" s="656"/>
      <c r="HPE38" s="657" t="s">
        <v>942</v>
      </c>
      <c r="HPF38" s="658"/>
      <c r="HPG38" s="655">
        <f>-27.6-12.8-12.8-68.2-31-21.2</f>
        <v>-173.6</v>
      </c>
      <c r="HPH38" s="656"/>
      <c r="HPI38" s="657" t="s">
        <v>942</v>
      </c>
      <c r="HPJ38" s="658"/>
      <c r="HPK38" s="655">
        <f>-27.6-12.8-12.8-68.2-31-21.2</f>
        <v>-173.6</v>
      </c>
      <c r="HPL38" s="656"/>
      <c r="HPM38" s="657" t="s">
        <v>942</v>
      </c>
      <c r="HPN38" s="658"/>
      <c r="HPO38" s="655">
        <f>-27.6-12.8-12.8-68.2-31-21.2</f>
        <v>-173.6</v>
      </c>
      <c r="HPP38" s="656"/>
      <c r="HPQ38" s="657" t="s">
        <v>942</v>
      </c>
      <c r="HPR38" s="658"/>
      <c r="HPS38" s="655">
        <f>-27.6-12.8-12.8-68.2-31-21.2</f>
        <v>-173.6</v>
      </c>
      <c r="HPT38" s="656"/>
      <c r="HPU38" s="657" t="s">
        <v>942</v>
      </c>
      <c r="HPV38" s="658"/>
      <c r="HPW38" s="655">
        <f>-27.6-12.8-12.8-68.2-31-21.2</f>
        <v>-173.6</v>
      </c>
      <c r="HPX38" s="656"/>
      <c r="HPY38" s="657" t="s">
        <v>942</v>
      </c>
      <c r="HPZ38" s="658"/>
      <c r="HQA38" s="655">
        <f>-27.6-12.8-12.8-68.2-31-21.2</f>
        <v>-173.6</v>
      </c>
      <c r="HQB38" s="656"/>
      <c r="HQC38" s="657" t="s">
        <v>942</v>
      </c>
      <c r="HQD38" s="658"/>
      <c r="HQE38" s="655">
        <f>-27.6-12.8-12.8-68.2-31-21.2</f>
        <v>-173.6</v>
      </c>
      <c r="HQF38" s="656"/>
      <c r="HQG38" s="657" t="s">
        <v>942</v>
      </c>
      <c r="HQH38" s="658"/>
      <c r="HQI38" s="655">
        <f>-27.6-12.8-12.8-68.2-31-21.2</f>
        <v>-173.6</v>
      </c>
      <c r="HQJ38" s="656"/>
      <c r="HQK38" s="657" t="s">
        <v>942</v>
      </c>
      <c r="HQL38" s="658"/>
      <c r="HQM38" s="655">
        <f>-27.6-12.8-12.8-68.2-31-21.2</f>
        <v>-173.6</v>
      </c>
      <c r="HQN38" s="656"/>
      <c r="HQO38" s="657" t="s">
        <v>942</v>
      </c>
      <c r="HQP38" s="658"/>
      <c r="HQQ38" s="655">
        <f>-27.6-12.8-12.8-68.2-31-21.2</f>
        <v>-173.6</v>
      </c>
      <c r="HQR38" s="656"/>
      <c r="HQS38" s="657" t="s">
        <v>942</v>
      </c>
      <c r="HQT38" s="658"/>
      <c r="HQU38" s="655">
        <f>-27.6-12.8-12.8-68.2-31-21.2</f>
        <v>-173.6</v>
      </c>
      <c r="HQV38" s="656"/>
      <c r="HQW38" s="657" t="s">
        <v>942</v>
      </c>
      <c r="HQX38" s="658"/>
      <c r="HQY38" s="655">
        <f>-27.6-12.8-12.8-68.2-31-21.2</f>
        <v>-173.6</v>
      </c>
      <c r="HQZ38" s="656"/>
      <c r="HRA38" s="657" t="s">
        <v>942</v>
      </c>
      <c r="HRB38" s="658"/>
      <c r="HRC38" s="655">
        <f>-27.6-12.8-12.8-68.2-31-21.2</f>
        <v>-173.6</v>
      </c>
      <c r="HRD38" s="656"/>
      <c r="HRE38" s="657" t="s">
        <v>942</v>
      </c>
      <c r="HRF38" s="658"/>
      <c r="HRG38" s="655">
        <f>-27.6-12.8-12.8-68.2-31-21.2</f>
        <v>-173.6</v>
      </c>
      <c r="HRH38" s="656"/>
      <c r="HRI38" s="657" t="s">
        <v>942</v>
      </c>
      <c r="HRJ38" s="658"/>
      <c r="HRK38" s="655">
        <f>-27.6-12.8-12.8-68.2-31-21.2</f>
        <v>-173.6</v>
      </c>
      <c r="HRL38" s="656"/>
      <c r="HRM38" s="657" t="s">
        <v>942</v>
      </c>
      <c r="HRN38" s="658"/>
      <c r="HRO38" s="655">
        <f>-27.6-12.8-12.8-68.2-31-21.2</f>
        <v>-173.6</v>
      </c>
      <c r="HRP38" s="656"/>
      <c r="HRQ38" s="657" t="s">
        <v>942</v>
      </c>
      <c r="HRR38" s="658"/>
      <c r="HRS38" s="655">
        <f>-27.6-12.8-12.8-68.2-31-21.2</f>
        <v>-173.6</v>
      </c>
      <c r="HRT38" s="656"/>
      <c r="HRU38" s="657" t="s">
        <v>942</v>
      </c>
      <c r="HRV38" s="658"/>
      <c r="HRW38" s="655">
        <f>-27.6-12.8-12.8-68.2-31-21.2</f>
        <v>-173.6</v>
      </c>
      <c r="HRX38" s="656"/>
      <c r="HRY38" s="657" t="s">
        <v>942</v>
      </c>
      <c r="HRZ38" s="658"/>
      <c r="HSA38" s="655">
        <f>-27.6-12.8-12.8-68.2-31-21.2</f>
        <v>-173.6</v>
      </c>
      <c r="HSB38" s="656"/>
      <c r="HSC38" s="657" t="s">
        <v>942</v>
      </c>
      <c r="HSD38" s="658"/>
      <c r="HSE38" s="655">
        <f>-27.6-12.8-12.8-68.2-31-21.2</f>
        <v>-173.6</v>
      </c>
      <c r="HSF38" s="656"/>
      <c r="HSG38" s="657" t="s">
        <v>942</v>
      </c>
      <c r="HSH38" s="658"/>
      <c r="HSI38" s="655">
        <f>-27.6-12.8-12.8-68.2-31-21.2</f>
        <v>-173.6</v>
      </c>
      <c r="HSJ38" s="656"/>
      <c r="HSK38" s="657" t="s">
        <v>942</v>
      </c>
      <c r="HSL38" s="658"/>
      <c r="HSM38" s="655">
        <f>-27.6-12.8-12.8-68.2-31-21.2</f>
        <v>-173.6</v>
      </c>
      <c r="HSN38" s="656"/>
      <c r="HSO38" s="657" t="s">
        <v>942</v>
      </c>
      <c r="HSP38" s="658"/>
      <c r="HSQ38" s="655">
        <f>-27.6-12.8-12.8-68.2-31-21.2</f>
        <v>-173.6</v>
      </c>
      <c r="HSR38" s="656"/>
      <c r="HSS38" s="657" t="s">
        <v>942</v>
      </c>
      <c r="HST38" s="658"/>
      <c r="HSU38" s="655">
        <f>-27.6-12.8-12.8-68.2-31-21.2</f>
        <v>-173.6</v>
      </c>
      <c r="HSV38" s="656"/>
      <c r="HSW38" s="657" t="s">
        <v>942</v>
      </c>
      <c r="HSX38" s="658"/>
      <c r="HSY38" s="655">
        <f>-27.6-12.8-12.8-68.2-31-21.2</f>
        <v>-173.6</v>
      </c>
      <c r="HSZ38" s="656"/>
      <c r="HTA38" s="657" t="s">
        <v>942</v>
      </c>
      <c r="HTB38" s="658"/>
      <c r="HTC38" s="655">
        <f>-27.6-12.8-12.8-68.2-31-21.2</f>
        <v>-173.6</v>
      </c>
      <c r="HTD38" s="656"/>
      <c r="HTE38" s="657" t="s">
        <v>942</v>
      </c>
      <c r="HTF38" s="658"/>
      <c r="HTG38" s="655">
        <f>-27.6-12.8-12.8-68.2-31-21.2</f>
        <v>-173.6</v>
      </c>
      <c r="HTH38" s="656"/>
      <c r="HTI38" s="657" t="s">
        <v>942</v>
      </c>
      <c r="HTJ38" s="658"/>
      <c r="HTK38" s="655">
        <f>-27.6-12.8-12.8-68.2-31-21.2</f>
        <v>-173.6</v>
      </c>
      <c r="HTL38" s="656"/>
      <c r="HTM38" s="657" t="s">
        <v>942</v>
      </c>
      <c r="HTN38" s="658"/>
      <c r="HTO38" s="655">
        <f>-27.6-12.8-12.8-68.2-31-21.2</f>
        <v>-173.6</v>
      </c>
      <c r="HTP38" s="656"/>
      <c r="HTQ38" s="657" t="s">
        <v>942</v>
      </c>
      <c r="HTR38" s="658"/>
      <c r="HTS38" s="655">
        <f>-27.6-12.8-12.8-68.2-31-21.2</f>
        <v>-173.6</v>
      </c>
      <c r="HTT38" s="656"/>
      <c r="HTU38" s="657" t="s">
        <v>942</v>
      </c>
      <c r="HTV38" s="658"/>
      <c r="HTW38" s="655">
        <f>-27.6-12.8-12.8-68.2-31-21.2</f>
        <v>-173.6</v>
      </c>
      <c r="HTX38" s="656"/>
      <c r="HTY38" s="657" t="s">
        <v>942</v>
      </c>
      <c r="HTZ38" s="658"/>
      <c r="HUA38" s="655">
        <f>-27.6-12.8-12.8-68.2-31-21.2</f>
        <v>-173.6</v>
      </c>
      <c r="HUB38" s="656"/>
      <c r="HUC38" s="657" t="s">
        <v>942</v>
      </c>
      <c r="HUD38" s="658"/>
      <c r="HUE38" s="655">
        <f>-27.6-12.8-12.8-68.2-31-21.2</f>
        <v>-173.6</v>
      </c>
      <c r="HUF38" s="656"/>
      <c r="HUG38" s="657" t="s">
        <v>942</v>
      </c>
      <c r="HUH38" s="658"/>
      <c r="HUI38" s="655">
        <f>-27.6-12.8-12.8-68.2-31-21.2</f>
        <v>-173.6</v>
      </c>
      <c r="HUJ38" s="656"/>
      <c r="HUK38" s="657" t="s">
        <v>942</v>
      </c>
      <c r="HUL38" s="658"/>
      <c r="HUM38" s="655">
        <f>-27.6-12.8-12.8-68.2-31-21.2</f>
        <v>-173.6</v>
      </c>
      <c r="HUN38" s="656"/>
      <c r="HUO38" s="657" t="s">
        <v>942</v>
      </c>
      <c r="HUP38" s="658"/>
      <c r="HUQ38" s="655">
        <f>-27.6-12.8-12.8-68.2-31-21.2</f>
        <v>-173.6</v>
      </c>
      <c r="HUR38" s="656"/>
      <c r="HUS38" s="657" t="s">
        <v>942</v>
      </c>
      <c r="HUT38" s="658"/>
      <c r="HUU38" s="655">
        <f>-27.6-12.8-12.8-68.2-31-21.2</f>
        <v>-173.6</v>
      </c>
      <c r="HUV38" s="656"/>
      <c r="HUW38" s="657" t="s">
        <v>942</v>
      </c>
      <c r="HUX38" s="658"/>
      <c r="HUY38" s="655">
        <f>-27.6-12.8-12.8-68.2-31-21.2</f>
        <v>-173.6</v>
      </c>
      <c r="HUZ38" s="656"/>
      <c r="HVA38" s="657" t="s">
        <v>942</v>
      </c>
      <c r="HVB38" s="658"/>
      <c r="HVC38" s="655">
        <f>-27.6-12.8-12.8-68.2-31-21.2</f>
        <v>-173.6</v>
      </c>
      <c r="HVD38" s="656"/>
      <c r="HVE38" s="657" t="s">
        <v>942</v>
      </c>
      <c r="HVF38" s="658"/>
      <c r="HVG38" s="655">
        <f>-27.6-12.8-12.8-68.2-31-21.2</f>
        <v>-173.6</v>
      </c>
      <c r="HVH38" s="656"/>
      <c r="HVI38" s="657" t="s">
        <v>942</v>
      </c>
      <c r="HVJ38" s="658"/>
      <c r="HVK38" s="655">
        <f>-27.6-12.8-12.8-68.2-31-21.2</f>
        <v>-173.6</v>
      </c>
      <c r="HVL38" s="656"/>
      <c r="HVM38" s="657" t="s">
        <v>942</v>
      </c>
      <c r="HVN38" s="658"/>
      <c r="HVO38" s="655">
        <f>-27.6-12.8-12.8-68.2-31-21.2</f>
        <v>-173.6</v>
      </c>
      <c r="HVP38" s="656"/>
      <c r="HVQ38" s="657" t="s">
        <v>942</v>
      </c>
      <c r="HVR38" s="658"/>
      <c r="HVS38" s="655">
        <f>-27.6-12.8-12.8-68.2-31-21.2</f>
        <v>-173.6</v>
      </c>
      <c r="HVT38" s="656"/>
      <c r="HVU38" s="657" t="s">
        <v>942</v>
      </c>
      <c r="HVV38" s="658"/>
      <c r="HVW38" s="655">
        <f>-27.6-12.8-12.8-68.2-31-21.2</f>
        <v>-173.6</v>
      </c>
      <c r="HVX38" s="656"/>
      <c r="HVY38" s="657" t="s">
        <v>942</v>
      </c>
      <c r="HVZ38" s="658"/>
      <c r="HWA38" s="655">
        <f>-27.6-12.8-12.8-68.2-31-21.2</f>
        <v>-173.6</v>
      </c>
      <c r="HWB38" s="656"/>
      <c r="HWC38" s="657" t="s">
        <v>942</v>
      </c>
      <c r="HWD38" s="658"/>
      <c r="HWE38" s="655">
        <f>-27.6-12.8-12.8-68.2-31-21.2</f>
        <v>-173.6</v>
      </c>
      <c r="HWF38" s="656"/>
      <c r="HWG38" s="657" t="s">
        <v>942</v>
      </c>
      <c r="HWH38" s="658"/>
      <c r="HWI38" s="655">
        <f>-27.6-12.8-12.8-68.2-31-21.2</f>
        <v>-173.6</v>
      </c>
      <c r="HWJ38" s="656"/>
      <c r="HWK38" s="657" t="s">
        <v>942</v>
      </c>
      <c r="HWL38" s="658"/>
      <c r="HWM38" s="655">
        <f>-27.6-12.8-12.8-68.2-31-21.2</f>
        <v>-173.6</v>
      </c>
      <c r="HWN38" s="656"/>
      <c r="HWO38" s="657" t="s">
        <v>942</v>
      </c>
      <c r="HWP38" s="658"/>
      <c r="HWQ38" s="655">
        <f>-27.6-12.8-12.8-68.2-31-21.2</f>
        <v>-173.6</v>
      </c>
      <c r="HWR38" s="656"/>
      <c r="HWS38" s="657" t="s">
        <v>942</v>
      </c>
      <c r="HWT38" s="658"/>
      <c r="HWU38" s="655">
        <f>-27.6-12.8-12.8-68.2-31-21.2</f>
        <v>-173.6</v>
      </c>
      <c r="HWV38" s="656"/>
      <c r="HWW38" s="657" t="s">
        <v>942</v>
      </c>
      <c r="HWX38" s="658"/>
      <c r="HWY38" s="655">
        <f>-27.6-12.8-12.8-68.2-31-21.2</f>
        <v>-173.6</v>
      </c>
      <c r="HWZ38" s="656"/>
      <c r="HXA38" s="657" t="s">
        <v>942</v>
      </c>
      <c r="HXB38" s="658"/>
      <c r="HXC38" s="655">
        <f>-27.6-12.8-12.8-68.2-31-21.2</f>
        <v>-173.6</v>
      </c>
      <c r="HXD38" s="656"/>
      <c r="HXE38" s="657" t="s">
        <v>942</v>
      </c>
      <c r="HXF38" s="658"/>
      <c r="HXG38" s="655">
        <f>-27.6-12.8-12.8-68.2-31-21.2</f>
        <v>-173.6</v>
      </c>
      <c r="HXH38" s="656"/>
      <c r="HXI38" s="657" t="s">
        <v>942</v>
      </c>
      <c r="HXJ38" s="658"/>
      <c r="HXK38" s="655">
        <f>-27.6-12.8-12.8-68.2-31-21.2</f>
        <v>-173.6</v>
      </c>
      <c r="HXL38" s="656"/>
      <c r="HXM38" s="657" t="s">
        <v>942</v>
      </c>
      <c r="HXN38" s="658"/>
      <c r="HXO38" s="655">
        <f>-27.6-12.8-12.8-68.2-31-21.2</f>
        <v>-173.6</v>
      </c>
      <c r="HXP38" s="656"/>
      <c r="HXQ38" s="657" t="s">
        <v>942</v>
      </c>
      <c r="HXR38" s="658"/>
      <c r="HXS38" s="655">
        <f>-27.6-12.8-12.8-68.2-31-21.2</f>
        <v>-173.6</v>
      </c>
      <c r="HXT38" s="656"/>
      <c r="HXU38" s="657" t="s">
        <v>942</v>
      </c>
      <c r="HXV38" s="658"/>
      <c r="HXW38" s="655">
        <f>-27.6-12.8-12.8-68.2-31-21.2</f>
        <v>-173.6</v>
      </c>
      <c r="HXX38" s="656"/>
      <c r="HXY38" s="657" t="s">
        <v>942</v>
      </c>
      <c r="HXZ38" s="658"/>
      <c r="HYA38" s="655">
        <f>-27.6-12.8-12.8-68.2-31-21.2</f>
        <v>-173.6</v>
      </c>
      <c r="HYB38" s="656"/>
      <c r="HYC38" s="657" t="s">
        <v>942</v>
      </c>
      <c r="HYD38" s="658"/>
      <c r="HYE38" s="655">
        <f>-27.6-12.8-12.8-68.2-31-21.2</f>
        <v>-173.6</v>
      </c>
      <c r="HYF38" s="656"/>
      <c r="HYG38" s="657" t="s">
        <v>942</v>
      </c>
      <c r="HYH38" s="658"/>
      <c r="HYI38" s="655">
        <f>-27.6-12.8-12.8-68.2-31-21.2</f>
        <v>-173.6</v>
      </c>
      <c r="HYJ38" s="656"/>
      <c r="HYK38" s="657" t="s">
        <v>942</v>
      </c>
      <c r="HYL38" s="658"/>
      <c r="HYM38" s="655">
        <f>-27.6-12.8-12.8-68.2-31-21.2</f>
        <v>-173.6</v>
      </c>
      <c r="HYN38" s="656"/>
      <c r="HYO38" s="657" t="s">
        <v>942</v>
      </c>
      <c r="HYP38" s="658"/>
      <c r="HYQ38" s="655">
        <f>-27.6-12.8-12.8-68.2-31-21.2</f>
        <v>-173.6</v>
      </c>
      <c r="HYR38" s="656"/>
      <c r="HYS38" s="657" t="s">
        <v>942</v>
      </c>
      <c r="HYT38" s="658"/>
      <c r="HYU38" s="655">
        <f>-27.6-12.8-12.8-68.2-31-21.2</f>
        <v>-173.6</v>
      </c>
      <c r="HYV38" s="656"/>
      <c r="HYW38" s="657" t="s">
        <v>942</v>
      </c>
      <c r="HYX38" s="658"/>
      <c r="HYY38" s="655">
        <f>-27.6-12.8-12.8-68.2-31-21.2</f>
        <v>-173.6</v>
      </c>
      <c r="HYZ38" s="656"/>
      <c r="HZA38" s="657" t="s">
        <v>942</v>
      </c>
      <c r="HZB38" s="658"/>
      <c r="HZC38" s="655">
        <f>-27.6-12.8-12.8-68.2-31-21.2</f>
        <v>-173.6</v>
      </c>
      <c r="HZD38" s="656"/>
      <c r="HZE38" s="657" t="s">
        <v>942</v>
      </c>
      <c r="HZF38" s="658"/>
      <c r="HZG38" s="655">
        <f>-27.6-12.8-12.8-68.2-31-21.2</f>
        <v>-173.6</v>
      </c>
      <c r="HZH38" s="656"/>
      <c r="HZI38" s="657" t="s">
        <v>942</v>
      </c>
      <c r="HZJ38" s="658"/>
      <c r="HZK38" s="655">
        <f>-27.6-12.8-12.8-68.2-31-21.2</f>
        <v>-173.6</v>
      </c>
      <c r="HZL38" s="656"/>
      <c r="HZM38" s="657" t="s">
        <v>942</v>
      </c>
      <c r="HZN38" s="658"/>
      <c r="HZO38" s="655">
        <f>-27.6-12.8-12.8-68.2-31-21.2</f>
        <v>-173.6</v>
      </c>
      <c r="HZP38" s="656"/>
      <c r="HZQ38" s="657" t="s">
        <v>942</v>
      </c>
      <c r="HZR38" s="658"/>
      <c r="HZS38" s="655">
        <f>-27.6-12.8-12.8-68.2-31-21.2</f>
        <v>-173.6</v>
      </c>
      <c r="HZT38" s="656"/>
      <c r="HZU38" s="657" t="s">
        <v>942</v>
      </c>
      <c r="HZV38" s="658"/>
      <c r="HZW38" s="655">
        <f>-27.6-12.8-12.8-68.2-31-21.2</f>
        <v>-173.6</v>
      </c>
      <c r="HZX38" s="656"/>
      <c r="HZY38" s="657" t="s">
        <v>942</v>
      </c>
      <c r="HZZ38" s="658"/>
      <c r="IAA38" s="655">
        <f>-27.6-12.8-12.8-68.2-31-21.2</f>
        <v>-173.6</v>
      </c>
      <c r="IAB38" s="656"/>
      <c r="IAC38" s="657" t="s">
        <v>942</v>
      </c>
      <c r="IAD38" s="658"/>
      <c r="IAE38" s="655">
        <f>-27.6-12.8-12.8-68.2-31-21.2</f>
        <v>-173.6</v>
      </c>
      <c r="IAF38" s="656"/>
      <c r="IAG38" s="657" t="s">
        <v>942</v>
      </c>
      <c r="IAH38" s="658"/>
      <c r="IAI38" s="655">
        <f>-27.6-12.8-12.8-68.2-31-21.2</f>
        <v>-173.6</v>
      </c>
      <c r="IAJ38" s="656"/>
      <c r="IAK38" s="657" t="s">
        <v>942</v>
      </c>
      <c r="IAL38" s="658"/>
      <c r="IAM38" s="655">
        <f>-27.6-12.8-12.8-68.2-31-21.2</f>
        <v>-173.6</v>
      </c>
      <c r="IAN38" s="656"/>
      <c r="IAO38" s="657" t="s">
        <v>942</v>
      </c>
      <c r="IAP38" s="658"/>
      <c r="IAQ38" s="655">
        <f>-27.6-12.8-12.8-68.2-31-21.2</f>
        <v>-173.6</v>
      </c>
      <c r="IAR38" s="656"/>
      <c r="IAS38" s="657" t="s">
        <v>942</v>
      </c>
      <c r="IAT38" s="658"/>
      <c r="IAU38" s="655">
        <f>-27.6-12.8-12.8-68.2-31-21.2</f>
        <v>-173.6</v>
      </c>
      <c r="IAV38" s="656"/>
      <c r="IAW38" s="657" t="s">
        <v>942</v>
      </c>
      <c r="IAX38" s="658"/>
      <c r="IAY38" s="655">
        <f>-27.6-12.8-12.8-68.2-31-21.2</f>
        <v>-173.6</v>
      </c>
      <c r="IAZ38" s="656"/>
      <c r="IBA38" s="657" t="s">
        <v>942</v>
      </c>
      <c r="IBB38" s="658"/>
      <c r="IBC38" s="655">
        <f>-27.6-12.8-12.8-68.2-31-21.2</f>
        <v>-173.6</v>
      </c>
      <c r="IBD38" s="656"/>
      <c r="IBE38" s="657" t="s">
        <v>942</v>
      </c>
      <c r="IBF38" s="658"/>
      <c r="IBG38" s="655">
        <f>-27.6-12.8-12.8-68.2-31-21.2</f>
        <v>-173.6</v>
      </c>
      <c r="IBH38" s="656"/>
      <c r="IBI38" s="657" t="s">
        <v>942</v>
      </c>
      <c r="IBJ38" s="658"/>
      <c r="IBK38" s="655">
        <f>-27.6-12.8-12.8-68.2-31-21.2</f>
        <v>-173.6</v>
      </c>
      <c r="IBL38" s="656"/>
      <c r="IBM38" s="657" t="s">
        <v>942</v>
      </c>
      <c r="IBN38" s="658"/>
      <c r="IBO38" s="655">
        <f>-27.6-12.8-12.8-68.2-31-21.2</f>
        <v>-173.6</v>
      </c>
      <c r="IBP38" s="656"/>
      <c r="IBQ38" s="657" t="s">
        <v>942</v>
      </c>
      <c r="IBR38" s="658"/>
      <c r="IBS38" s="655">
        <f>-27.6-12.8-12.8-68.2-31-21.2</f>
        <v>-173.6</v>
      </c>
      <c r="IBT38" s="656"/>
      <c r="IBU38" s="657" t="s">
        <v>942</v>
      </c>
      <c r="IBV38" s="658"/>
      <c r="IBW38" s="655">
        <f>-27.6-12.8-12.8-68.2-31-21.2</f>
        <v>-173.6</v>
      </c>
      <c r="IBX38" s="656"/>
      <c r="IBY38" s="657" t="s">
        <v>942</v>
      </c>
      <c r="IBZ38" s="658"/>
      <c r="ICA38" s="655">
        <f>-27.6-12.8-12.8-68.2-31-21.2</f>
        <v>-173.6</v>
      </c>
      <c r="ICB38" s="656"/>
      <c r="ICC38" s="657" t="s">
        <v>942</v>
      </c>
      <c r="ICD38" s="658"/>
      <c r="ICE38" s="655">
        <f>-27.6-12.8-12.8-68.2-31-21.2</f>
        <v>-173.6</v>
      </c>
      <c r="ICF38" s="656"/>
      <c r="ICG38" s="657" t="s">
        <v>942</v>
      </c>
      <c r="ICH38" s="658"/>
      <c r="ICI38" s="655">
        <f>-27.6-12.8-12.8-68.2-31-21.2</f>
        <v>-173.6</v>
      </c>
      <c r="ICJ38" s="656"/>
      <c r="ICK38" s="657" t="s">
        <v>942</v>
      </c>
      <c r="ICL38" s="658"/>
      <c r="ICM38" s="655">
        <f>-27.6-12.8-12.8-68.2-31-21.2</f>
        <v>-173.6</v>
      </c>
      <c r="ICN38" s="656"/>
      <c r="ICO38" s="657" t="s">
        <v>942</v>
      </c>
      <c r="ICP38" s="658"/>
      <c r="ICQ38" s="655">
        <f>-27.6-12.8-12.8-68.2-31-21.2</f>
        <v>-173.6</v>
      </c>
      <c r="ICR38" s="656"/>
      <c r="ICS38" s="657" t="s">
        <v>942</v>
      </c>
      <c r="ICT38" s="658"/>
      <c r="ICU38" s="655">
        <f>-27.6-12.8-12.8-68.2-31-21.2</f>
        <v>-173.6</v>
      </c>
      <c r="ICV38" s="656"/>
      <c r="ICW38" s="657" t="s">
        <v>942</v>
      </c>
      <c r="ICX38" s="658"/>
      <c r="ICY38" s="655">
        <f>-27.6-12.8-12.8-68.2-31-21.2</f>
        <v>-173.6</v>
      </c>
      <c r="ICZ38" s="656"/>
      <c r="IDA38" s="657" t="s">
        <v>942</v>
      </c>
      <c r="IDB38" s="658"/>
      <c r="IDC38" s="655">
        <f>-27.6-12.8-12.8-68.2-31-21.2</f>
        <v>-173.6</v>
      </c>
      <c r="IDD38" s="656"/>
      <c r="IDE38" s="657" t="s">
        <v>942</v>
      </c>
      <c r="IDF38" s="658"/>
      <c r="IDG38" s="655">
        <f>-27.6-12.8-12.8-68.2-31-21.2</f>
        <v>-173.6</v>
      </c>
      <c r="IDH38" s="656"/>
      <c r="IDI38" s="657" t="s">
        <v>942</v>
      </c>
      <c r="IDJ38" s="658"/>
      <c r="IDK38" s="655">
        <f>-27.6-12.8-12.8-68.2-31-21.2</f>
        <v>-173.6</v>
      </c>
      <c r="IDL38" s="656"/>
      <c r="IDM38" s="657" t="s">
        <v>942</v>
      </c>
      <c r="IDN38" s="658"/>
      <c r="IDO38" s="655">
        <f>-27.6-12.8-12.8-68.2-31-21.2</f>
        <v>-173.6</v>
      </c>
      <c r="IDP38" s="656"/>
      <c r="IDQ38" s="657" t="s">
        <v>942</v>
      </c>
      <c r="IDR38" s="658"/>
      <c r="IDS38" s="655">
        <f>-27.6-12.8-12.8-68.2-31-21.2</f>
        <v>-173.6</v>
      </c>
      <c r="IDT38" s="656"/>
      <c r="IDU38" s="657" t="s">
        <v>942</v>
      </c>
      <c r="IDV38" s="658"/>
      <c r="IDW38" s="655">
        <f>-27.6-12.8-12.8-68.2-31-21.2</f>
        <v>-173.6</v>
      </c>
      <c r="IDX38" s="656"/>
      <c r="IDY38" s="657" t="s">
        <v>942</v>
      </c>
      <c r="IDZ38" s="658"/>
      <c r="IEA38" s="655">
        <f>-27.6-12.8-12.8-68.2-31-21.2</f>
        <v>-173.6</v>
      </c>
      <c r="IEB38" s="656"/>
      <c r="IEC38" s="657" t="s">
        <v>942</v>
      </c>
      <c r="IED38" s="658"/>
      <c r="IEE38" s="655">
        <f>-27.6-12.8-12.8-68.2-31-21.2</f>
        <v>-173.6</v>
      </c>
      <c r="IEF38" s="656"/>
      <c r="IEG38" s="657" t="s">
        <v>942</v>
      </c>
      <c r="IEH38" s="658"/>
      <c r="IEI38" s="655">
        <f>-27.6-12.8-12.8-68.2-31-21.2</f>
        <v>-173.6</v>
      </c>
      <c r="IEJ38" s="656"/>
      <c r="IEK38" s="657" t="s">
        <v>942</v>
      </c>
      <c r="IEL38" s="658"/>
      <c r="IEM38" s="655">
        <f>-27.6-12.8-12.8-68.2-31-21.2</f>
        <v>-173.6</v>
      </c>
      <c r="IEN38" s="656"/>
      <c r="IEO38" s="657" t="s">
        <v>942</v>
      </c>
      <c r="IEP38" s="658"/>
      <c r="IEQ38" s="655">
        <f>-27.6-12.8-12.8-68.2-31-21.2</f>
        <v>-173.6</v>
      </c>
      <c r="IER38" s="656"/>
      <c r="IES38" s="657" t="s">
        <v>942</v>
      </c>
      <c r="IET38" s="658"/>
      <c r="IEU38" s="655">
        <f>-27.6-12.8-12.8-68.2-31-21.2</f>
        <v>-173.6</v>
      </c>
      <c r="IEV38" s="656"/>
      <c r="IEW38" s="657" t="s">
        <v>942</v>
      </c>
      <c r="IEX38" s="658"/>
      <c r="IEY38" s="655">
        <f>-27.6-12.8-12.8-68.2-31-21.2</f>
        <v>-173.6</v>
      </c>
      <c r="IEZ38" s="656"/>
      <c r="IFA38" s="657" t="s">
        <v>942</v>
      </c>
      <c r="IFB38" s="658"/>
      <c r="IFC38" s="655">
        <f>-27.6-12.8-12.8-68.2-31-21.2</f>
        <v>-173.6</v>
      </c>
      <c r="IFD38" s="656"/>
      <c r="IFE38" s="657" t="s">
        <v>942</v>
      </c>
      <c r="IFF38" s="658"/>
      <c r="IFG38" s="655">
        <f>-27.6-12.8-12.8-68.2-31-21.2</f>
        <v>-173.6</v>
      </c>
      <c r="IFH38" s="656"/>
      <c r="IFI38" s="657" t="s">
        <v>942</v>
      </c>
      <c r="IFJ38" s="658"/>
      <c r="IFK38" s="655">
        <f>-27.6-12.8-12.8-68.2-31-21.2</f>
        <v>-173.6</v>
      </c>
      <c r="IFL38" s="656"/>
      <c r="IFM38" s="657" t="s">
        <v>942</v>
      </c>
      <c r="IFN38" s="658"/>
      <c r="IFO38" s="655">
        <f>-27.6-12.8-12.8-68.2-31-21.2</f>
        <v>-173.6</v>
      </c>
      <c r="IFP38" s="656"/>
      <c r="IFQ38" s="657" t="s">
        <v>942</v>
      </c>
      <c r="IFR38" s="658"/>
      <c r="IFS38" s="655">
        <f>-27.6-12.8-12.8-68.2-31-21.2</f>
        <v>-173.6</v>
      </c>
      <c r="IFT38" s="656"/>
      <c r="IFU38" s="657" t="s">
        <v>942</v>
      </c>
      <c r="IFV38" s="658"/>
      <c r="IFW38" s="655">
        <f>-27.6-12.8-12.8-68.2-31-21.2</f>
        <v>-173.6</v>
      </c>
      <c r="IFX38" s="656"/>
      <c r="IFY38" s="657" t="s">
        <v>942</v>
      </c>
      <c r="IFZ38" s="658"/>
      <c r="IGA38" s="655">
        <f>-27.6-12.8-12.8-68.2-31-21.2</f>
        <v>-173.6</v>
      </c>
      <c r="IGB38" s="656"/>
      <c r="IGC38" s="657" t="s">
        <v>942</v>
      </c>
      <c r="IGD38" s="658"/>
      <c r="IGE38" s="655">
        <f>-27.6-12.8-12.8-68.2-31-21.2</f>
        <v>-173.6</v>
      </c>
      <c r="IGF38" s="656"/>
      <c r="IGG38" s="657" t="s">
        <v>942</v>
      </c>
      <c r="IGH38" s="658"/>
      <c r="IGI38" s="655">
        <f>-27.6-12.8-12.8-68.2-31-21.2</f>
        <v>-173.6</v>
      </c>
      <c r="IGJ38" s="656"/>
      <c r="IGK38" s="657" t="s">
        <v>942</v>
      </c>
      <c r="IGL38" s="658"/>
      <c r="IGM38" s="655">
        <f>-27.6-12.8-12.8-68.2-31-21.2</f>
        <v>-173.6</v>
      </c>
      <c r="IGN38" s="656"/>
      <c r="IGO38" s="657" t="s">
        <v>942</v>
      </c>
      <c r="IGP38" s="658"/>
      <c r="IGQ38" s="655">
        <f>-27.6-12.8-12.8-68.2-31-21.2</f>
        <v>-173.6</v>
      </c>
      <c r="IGR38" s="656"/>
      <c r="IGS38" s="657" t="s">
        <v>942</v>
      </c>
      <c r="IGT38" s="658"/>
      <c r="IGU38" s="655">
        <f>-27.6-12.8-12.8-68.2-31-21.2</f>
        <v>-173.6</v>
      </c>
      <c r="IGV38" s="656"/>
      <c r="IGW38" s="657" t="s">
        <v>942</v>
      </c>
      <c r="IGX38" s="658"/>
      <c r="IGY38" s="655">
        <f>-27.6-12.8-12.8-68.2-31-21.2</f>
        <v>-173.6</v>
      </c>
      <c r="IGZ38" s="656"/>
      <c r="IHA38" s="657" t="s">
        <v>942</v>
      </c>
      <c r="IHB38" s="658"/>
      <c r="IHC38" s="655">
        <f>-27.6-12.8-12.8-68.2-31-21.2</f>
        <v>-173.6</v>
      </c>
      <c r="IHD38" s="656"/>
      <c r="IHE38" s="657" t="s">
        <v>942</v>
      </c>
      <c r="IHF38" s="658"/>
      <c r="IHG38" s="655">
        <f>-27.6-12.8-12.8-68.2-31-21.2</f>
        <v>-173.6</v>
      </c>
      <c r="IHH38" s="656"/>
      <c r="IHI38" s="657" t="s">
        <v>942</v>
      </c>
      <c r="IHJ38" s="658"/>
      <c r="IHK38" s="655">
        <f>-27.6-12.8-12.8-68.2-31-21.2</f>
        <v>-173.6</v>
      </c>
      <c r="IHL38" s="656"/>
      <c r="IHM38" s="657" t="s">
        <v>942</v>
      </c>
      <c r="IHN38" s="658"/>
      <c r="IHO38" s="655">
        <f>-27.6-12.8-12.8-68.2-31-21.2</f>
        <v>-173.6</v>
      </c>
      <c r="IHP38" s="656"/>
      <c r="IHQ38" s="657" t="s">
        <v>942</v>
      </c>
      <c r="IHR38" s="658"/>
      <c r="IHS38" s="655">
        <f>-27.6-12.8-12.8-68.2-31-21.2</f>
        <v>-173.6</v>
      </c>
      <c r="IHT38" s="656"/>
      <c r="IHU38" s="657" t="s">
        <v>942</v>
      </c>
      <c r="IHV38" s="658"/>
      <c r="IHW38" s="655">
        <f>-27.6-12.8-12.8-68.2-31-21.2</f>
        <v>-173.6</v>
      </c>
      <c r="IHX38" s="656"/>
      <c r="IHY38" s="657" t="s">
        <v>942</v>
      </c>
      <c r="IHZ38" s="658"/>
      <c r="IIA38" s="655">
        <f>-27.6-12.8-12.8-68.2-31-21.2</f>
        <v>-173.6</v>
      </c>
      <c r="IIB38" s="656"/>
      <c r="IIC38" s="657" t="s">
        <v>942</v>
      </c>
      <c r="IID38" s="658"/>
      <c r="IIE38" s="655">
        <f>-27.6-12.8-12.8-68.2-31-21.2</f>
        <v>-173.6</v>
      </c>
      <c r="IIF38" s="656"/>
      <c r="IIG38" s="657" t="s">
        <v>942</v>
      </c>
      <c r="IIH38" s="658"/>
      <c r="III38" s="655">
        <f>-27.6-12.8-12.8-68.2-31-21.2</f>
        <v>-173.6</v>
      </c>
      <c r="IIJ38" s="656"/>
      <c r="IIK38" s="657" t="s">
        <v>942</v>
      </c>
      <c r="IIL38" s="658"/>
      <c r="IIM38" s="655">
        <f>-27.6-12.8-12.8-68.2-31-21.2</f>
        <v>-173.6</v>
      </c>
      <c r="IIN38" s="656"/>
      <c r="IIO38" s="657" t="s">
        <v>942</v>
      </c>
      <c r="IIP38" s="658"/>
      <c r="IIQ38" s="655">
        <f>-27.6-12.8-12.8-68.2-31-21.2</f>
        <v>-173.6</v>
      </c>
      <c r="IIR38" s="656"/>
      <c r="IIS38" s="657" t="s">
        <v>942</v>
      </c>
      <c r="IIT38" s="658"/>
      <c r="IIU38" s="655">
        <f>-27.6-12.8-12.8-68.2-31-21.2</f>
        <v>-173.6</v>
      </c>
      <c r="IIV38" s="656"/>
      <c r="IIW38" s="657" t="s">
        <v>942</v>
      </c>
      <c r="IIX38" s="658"/>
      <c r="IIY38" s="655">
        <f>-27.6-12.8-12.8-68.2-31-21.2</f>
        <v>-173.6</v>
      </c>
      <c r="IIZ38" s="656"/>
      <c r="IJA38" s="657" t="s">
        <v>942</v>
      </c>
      <c r="IJB38" s="658"/>
      <c r="IJC38" s="655">
        <f>-27.6-12.8-12.8-68.2-31-21.2</f>
        <v>-173.6</v>
      </c>
      <c r="IJD38" s="656"/>
      <c r="IJE38" s="657" t="s">
        <v>942</v>
      </c>
      <c r="IJF38" s="658"/>
      <c r="IJG38" s="655">
        <f>-27.6-12.8-12.8-68.2-31-21.2</f>
        <v>-173.6</v>
      </c>
      <c r="IJH38" s="656"/>
      <c r="IJI38" s="657" t="s">
        <v>942</v>
      </c>
      <c r="IJJ38" s="658"/>
      <c r="IJK38" s="655">
        <f>-27.6-12.8-12.8-68.2-31-21.2</f>
        <v>-173.6</v>
      </c>
      <c r="IJL38" s="656"/>
      <c r="IJM38" s="657" t="s">
        <v>942</v>
      </c>
      <c r="IJN38" s="658"/>
      <c r="IJO38" s="655">
        <f>-27.6-12.8-12.8-68.2-31-21.2</f>
        <v>-173.6</v>
      </c>
      <c r="IJP38" s="656"/>
      <c r="IJQ38" s="657" t="s">
        <v>942</v>
      </c>
      <c r="IJR38" s="658"/>
      <c r="IJS38" s="655">
        <f>-27.6-12.8-12.8-68.2-31-21.2</f>
        <v>-173.6</v>
      </c>
      <c r="IJT38" s="656"/>
      <c r="IJU38" s="657" t="s">
        <v>942</v>
      </c>
      <c r="IJV38" s="658"/>
      <c r="IJW38" s="655">
        <f>-27.6-12.8-12.8-68.2-31-21.2</f>
        <v>-173.6</v>
      </c>
      <c r="IJX38" s="656"/>
      <c r="IJY38" s="657" t="s">
        <v>942</v>
      </c>
      <c r="IJZ38" s="658"/>
      <c r="IKA38" s="655">
        <f>-27.6-12.8-12.8-68.2-31-21.2</f>
        <v>-173.6</v>
      </c>
      <c r="IKB38" s="656"/>
      <c r="IKC38" s="657" t="s">
        <v>942</v>
      </c>
      <c r="IKD38" s="658"/>
      <c r="IKE38" s="655">
        <f>-27.6-12.8-12.8-68.2-31-21.2</f>
        <v>-173.6</v>
      </c>
      <c r="IKF38" s="656"/>
      <c r="IKG38" s="657" t="s">
        <v>942</v>
      </c>
      <c r="IKH38" s="658"/>
      <c r="IKI38" s="655">
        <f>-27.6-12.8-12.8-68.2-31-21.2</f>
        <v>-173.6</v>
      </c>
      <c r="IKJ38" s="656"/>
      <c r="IKK38" s="657" t="s">
        <v>942</v>
      </c>
      <c r="IKL38" s="658"/>
      <c r="IKM38" s="655">
        <f>-27.6-12.8-12.8-68.2-31-21.2</f>
        <v>-173.6</v>
      </c>
      <c r="IKN38" s="656"/>
      <c r="IKO38" s="657" t="s">
        <v>942</v>
      </c>
      <c r="IKP38" s="658"/>
      <c r="IKQ38" s="655">
        <f>-27.6-12.8-12.8-68.2-31-21.2</f>
        <v>-173.6</v>
      </c>
      <c r="IKR38" s="656"/>
      <c r="IKS38" s="657" t="s">
        <v>942</v>
      </c>
      <c r="IKT38" s="658"/>
      <c r="IKU38" s="655">
        <f>-27.6-12.8-12.8-68.2-31-21.2</f>
        <v>-173.6</v>
      </c>
      <c r="IKV38" s="656"/>
      <c r="IKW38" s="657" t="s">
        <v>942</v>
      </c>
      <c r="IKX38" s="658"/>
      <c r="IKY38" s="655">
        <f>-27.6-12.8-12.8-68.2-31-21.2</f>
        <v>-173.6</v>
      </c>
      <c r="IKZ38" s="656"/>
      <c r="ILA38" s="657" t="s">
        <v>942</v>
      </c>
      <c r="ILB38" s="658"/>
      <c r="ILC38" s="655">
        <f>-27.6-12.8-12.8-68.2-31-21.2</f>
        <v>-173.6</v>
      </c>
      <c r="ILD38" s="656"/>
      <c r="ILE38" s="657" t="s">
        <v>942</v>
      </c>
      <c r="ILF38" s="658"/>
      <c r="ILG38" s="655">
        <f>-27.6-12.8-12.8-68.2-31-21.2</f>
        <v>-173.6</v>
      </c>
      <c r="ILH38" s="656"/>
      <c r="ILI38" s="657" t="s">
        <v>942</v>
      </c>
      <c r="ILJ38" s="658"/>
      <c r="ILK38" s="655">
        <f>-27.6-12.8-12.8-68.2-31-21.2</f>
        <v>-173.6</v>
      </c>
      <c r="ILL38" s="656"/>
      <c r="ILM38" s="657" t="s">
        <v>942</v>
      </c>
      <c r="ILN38" s="658"/>
      <c r="ILO38" s="655">
        <f>-27.6-12.8-12.8-68.2-31-21.2</f>
        <v>-173.6</v>
      </c>
      <c r="ILP38" s="656"/>
      <c r="ILQ38" s="657" t="s">
        <v>942</v>
      </c>
      <c r="ILR38" s="658"/>
      <c r="ILS38" s="655">
        <f>-27.6-12.8-12.8-68.2-31-21.2</f>
        <v>-173.6</v>
      </c>
      <c r="ILT38" s="656"/>
      <c r="ILU38" s="657" t="s">
        <v>942</v>
      </c>
      <c r="ILV38" s="658"/>
      <c r="ILW38" s="655">
        <f>-27.6-12.8-12.8-68.2-31-21.2</f>
        <v>-173.6</v>
      </c>
      <c r="ILX38" s="656"/>
      <c r="ILY38" s="657" t="s">
        <v>942</v>
      </c>
      <c r="ILZ38" s="658"/>
      <c r="IMA38" s="655">
        <f>-27.6-12.8-12.8-68.2-31-21.2</f>
        <v>-173.6</v>
      </c>
      <c r="IMB38" s="656"/>
      <c r="IMC38" s="657" t="s">
        <v>942</v>
      </c>
      <c r="IMD38" s="658"/>
      <c r="IME38" s="655">
        <f>-27.6-12.8-12.8-68.2-31-21.2</f>
        <v>-173.6</v>
      </c>
      <c r="IMF38" s="656"/>
      <c r="IMG38" s="657" t="s">
        <v>942</v>
      </c>
      <c r="IMH38" s="658"/>
      <c r="IMI38" s="655">
        <f>-27.6-12.8-12.8-68.2-31-21.2</f>
        <v>-173.6</v>
      </c>
      <c r="IMJ38" s="656"/>
      <c r="IMK38" s="657" t="s">
        <v>942</v>
      </c>
      <c r="IML38" s="658"/>
      <c r="IMM38" s="655">
        <f>-27.6-12.8-12.8-68.2-31-21.2</f>
        <v>-173.6</v>
      </c>
      <c r="IMN38" s="656"/>
      <c r="IMO38" s="657" t="s">
        <v>942</v>
      </c>
      <c r="IMP38" s="658"/>
      <c r="IMQ38" s="655">
        <f>-27.6-12.8-12.8-68.2-31-21.2</f>
        <v>-173.6</v>
      </c>
      <c r="IMR38" s="656"/>
      <c r="IMS38" s="657" t="s">
        <v>942</v>
      </c>
      <c r="IMT38" s="658"/>
      <c r="IMU38" s="655">
        <f>-27.6-12.8-12.8-68.2-31-21.2</f>
        <v>-173.6</v>
      </c>
      <c r="IMV38" s="656"/>
      <c r="IMW38" s="657" t="s">
        <v>942</v>
      </c>
      <c r="IMX38" s="658"/>
      <c r="IMY38" s="655">
        <f>-27.6-12.8-12.8-68.2-31-21.2</f>
        <v>-173.6</v>
      </c>
      <c r="IMZ38" s="656"/>
      <c r="INA38" s="657" t="s">
        <v>942</v>
      </c>
      <c r="INB38" s="658"/>
      <c r="INC38" s="655">
        <f>-27.6-12.8-12.8-68.2-31-21.2</f>
        <v>-173.6</v>
      </c>
      <c r="IND38" s="656"/>
      <c r="INE38" s="657" t="s">
        <v>942</v>
      </c>
      <c r="INF38" s="658"/>
      <c r="ING38" s="655">
        <f>-27.6-12.8-12.8-68.2-31-21.2</f>
        <v>-173.6</v>
      </c>
      <c r="INH38" s="656"/>
      <c r="INI38" s="657" t="s">
        <v>942</v>
      </c>
      <c r="INJ38" s="658"/>
      <c r="INK38" s="655">
        <f>-27.6-12.8-12.8-68.2-31-21.2</f>
        <v>-173.6</v>
      </c>
      <c r="INL38" s="656"/>
      <c r="INM38" s="657" t="s">
        <v>942</v>
      </c>
      <c r="INN38" s="658"/>
      <c r="INO38" s="655">
        <f>-27.6-12.8-12.8-68.2-31-21.2</f>
        <v>-173.6</v>
      </c>
      <c r="INP38" s="656"/>
      <c r="INQ38" s="657" t="s">
        <v>942</v>
      </c>
      <c r="INR38" s="658"/>
      <c r="INS38" s="655">
        <f>-27.6-12.8-12.8-68.2-31-21.2</f>
        <v>-173.6</v>
      </c>
      <c r="INT38" s="656"/>
      <c r="INU38" s="657" t="s">
        <v>942</v>
      </c>
      <c r="INV38" s="658"/>
      <c r="INW38" s="655">
        <f>-27.6-12.8-12.8-68.2-31-21.2</f>
        <v>-173.6</v>
      </c>
      <c r="INX38" s="656"/>
      <c r="INY38" s="657" t="s">
        <v>942</v>
      </c>
      <c r="INZ38" s="658"/>
      <c r="IOA38" s="655">
        <f>-27.6-12.8-12.8-68.2-31-21.2</f>
        <v>-173.6</v>
      </c>
      <c r="IOB38" s="656"/>
      <c r="IOC38" s="657" t="s">
        <v>942</v>
      </c>
      <c r="IOD38" s="658"/>
      <c r="IOE38" s="655">
        <f>-27.6-12.8-12.8-68.2-31-21.2</f>
        <v>-173.6</v>
      </c>
      <c r="IOF38" s="656"/>
      <c r="IOG38" s="657" t="s">
        <v>942</v>
      </c>
      <c r="IOH38" s="658"/>
      <c r="IOI38" s="655">
        <f>-27.6-12.8-12.8-68.2-31-21.2</f>
        <v>-173.6</v>
      </c>
      <c r="IOJ38" s="656"/>
      <c r="IOK38" s="657" t="s">
        <v>942</v>
      </c>
      <c r="IOL38" s="658"/>
      <c r="IOM38" s="655">
        <f>-27.6-12.8-12.8-68.2-31-21.2</f>
        <v>-173.6</v>
      </c>
      <c r="ION38" s="656"/>
      <c r="IOO38" s="657" t="s">
        <v>942</v>
      </c>
      <c r="IOP38" s="658"/>
      <c r="IOQ38" s="655">
        <f>-27.6-12.8-12.8-68.2-31-21.2</f>
        <v>-173.6</v>
      </c>
      <c r="IOR38" s="656"/>
      <c r="IOS38" s="657" t="s">
        <v>942</v>
      </c>
      <c r="IOT38" s="658"/>
      <c r="IOU38" s="655">
        <f>-27.6-12.8-12.8-68.2-31-21.2</f>
        <v>-173.6</v>
      </c>
      <c r="IOV38" s="656"/>
      <c r="IOW38" s="657" t="s">
        <v>942</v>
      </c>
      <c r="IOX38" s="658"/>
      <c r="IOY38" s="655">
        <f>-27.6-12.8-12.8-68.2-31-21.2</f>
        <v>-173.6</v>
      </c>
      <c r="IOZ38" s="656"/>
      <c r="IPA38" s="657" t="s">
        <v>942</v>
      </c>
      <c r="IPB38" s="658"/>
      <c r="IPC38" s="655">
        <f>-27.6-12.8-12.8-68.2-31-21.2</f>
        <v>-173.6</v>
      </c>
      <c r="IPD38" s="656"/>
      <c r="IPE38" s="657" t="s">
        <v>942</v>
      </c>
      <c r="IPF38" s="658"/>
      <c r="IPG38" s="655">
        <f>-27.6-12.8-12.8-68.2-31-21.2</f>
        <v>-173.6</v>
      </c>
      <c r="IPH38" s="656"/>
      <c r="IPI38" s="657" t="s">
        <v>942</v>
      </c>
      <c r="IPJ38" s="658"/>
      <c r="IPK38" s="655">
        <f>-27.6-12.8-12.8-68.2-31-21.2</f>
        <v>-173.6</v>
      </c>
      <c r="IPL38" s="656"/>
      <c r="IPM38" s="657" t="s">
        <v>942</v>
      </c>
      <c r="IPN38" s="658"/>
      <c r="IPO38" s="655">
        <f>-27.6-12.8-12.8-68.2-31-21.2</f>
        <v>-173.6</v>
      </c>
      <c r="IPP38" s="656"/>
      <c r="IPQ38" s="657" t="s">
        <v>942</v>
      </c>
      <c r="IPR38" s="658"/>
      <c r="IPS38" s="655">
        <f>-27.6-12.8-12.8-68.2-31-21.2</f>
        <v>-173.6</v>
      </c>
      <c r="IPT38" s="656"/>
      <c r="IPU38" s="657" t="s">
        <v>942</v>
      </c>
      <c r="IPV38" s="658"/>
      <c r="IPW38" s="655">
        <f>-27.6-12.8-12.8-68.2-31-21.2</f>
        <v>-173.6</v>
      </c>
      <c r="IPX38" s="656"/>
      <c r="IPY38" s="657" t="s">
        <v>942</v>
      </c>
      <c r="IPZ38" s="658"/>
      <c r="IQA38" s="655">
        <f>-27.6-12.8-12.8-68.2-31-21.2</f>
        <v>-173.6</v>
      </c>
      <c r="IQB38" s="656"/>
      <c r="IQC38" s="657" t="s">
        <v>942</v>
      </c>
      <c r="IQD38" s="658"/>
      <c r="IQE38" s="655">
        <f>-27.6-12.8-12.8-68.2-31-21.2</f>
        <v>-173.6</v>
      </c>
      <c r="IQF38" s="656"/>
      <c r="IQG38" s="657" t="s">
        <v>942</v>
      </c>
      <c r="IQH38" s="658"/>
      <c r="IQI38" s="655">
        <f>-27.6-12.8-12.8-68.2-31-21.2</f>
        <v>-173.6</v>
      </c>
      <c r="IQJ38" s="656"/>
      <c r="IQK38" s="657" t="s">
        <v>942</v>
      </c>
      <c r="IQL38" s="658"/>
      <c r="IQM38" s="655">
        <f>-27.6-12.8-12.8-68.2-31-21.2</f>
        <v>-173.6</v>
      </c>
      <c r="IQN38" s="656"/>
      <c r="IQO38" s="657" t="s">
        <v>942</v>
      </c>
      <c r="IQP38" s="658"/>
      <c r="IQQ38" s="655">
        <f>-27.6-12.8-12.8-68.2-31-21.2</f>
        <v>-173.6</v>
      </c>
      <c r="IQR38" s="656"/>
      <c r="IQS38" s="657" t="s">
        <v>942</v>
      </c>
      <c r="IQT38" s="658"/>
      <c r="IQU38" s="655">
        <f>-27.6-12.8-12.8-68.2-31-21.2</f>
        <v>-173.6</v>
      </c>
      <c r="IQV38" s="656"/>
      <c r="IQW38" s="657" t="s">
        <v>942</v>
      </c>
      <c r="IQX38" s="658"/>
      <c r="IQY38" s="655">
        <f>-27.6-12.8-12.8-68.2-31-21.2</f>
        <v>-173.6</v>
      </c>
      <c r="IQZ38" s="656"/>
      <c r="IRA38" s="657" t="s">
        <v>942</v>
      </c>
      <c r="IRB38" s="658"/>
      <c r="IRC38" s="655">
        <f>-27.6-12.8-12.8-68.2-31-21.2</f>
        <v>-173.6</v>
      </c>
      <c r="IRD38" s="656"/>
      <c r="IRE38" s="657" t="s">
        <v>942</v>
      </c>
      <c r="IRF38" s="658"/>
      <c r="IRG38" s="655">
        <f>-27.6-12.8-12.8-68.2-31-21.2</f>
        <v>-173.6</v>
      </c>
      <c r="IRH38" s="656"/>
      <c r="IRI38" s="657" t="s">
        <v>942</v>
      </c>
      <c r="IRJ38" s="658"/>
      <c r="IRK38" s="655">
        <f>-27.6-12.8-12.8-68.2-31-21.2</f>
        <v>-173.6</v>
      </c>
      <c r="IRL38" s="656"/>
      <c r="IRM38" s="657" t="s">
        <v>942</v>
      </c>
      <c r="IRN38" s="658"/>
      <c r="IRO38" s="655">
        <f>-27.6-12.8-12.8-68.2-31-21.2</f>
        <v>-173.6</v>
      </c>
      <c r="IRP38" s="656"/>
      <c r="IRQ38" s="657" t="s">
        <v>942</v>
      </c>
      <c r="IRR38" s="658"/>
      <c r="IRS38" s="655">
        <f>-27.6-12.8-12.8-68.2-31-21.2</f>
        <v>-173.6</v>
      </c>
      <c r="IRT38" s="656"/>
      <c r="IRU38" s="657" t="s">
        <v>942</v>
      </c>
      <c r="IRV38" s="658"/>
      <c r="IRW38" s="655">
        <f>-27.6-12.8-12.8-68.2-31-21.2</f>
        <v>-173.6</v>
      </c>
      <c r="IRX38" s="656"/>
      <c r="IRY38" s="657" t="s">
        <v>942</v>
      </c>
      <c r="IRZ38" s="658"/>
      <c r="ISA38" s="655">
        <f>-27.6-12.8-12.8-68.2-31-21.2</f>
        <v>-173.6</v>
      </c>
      <c r="ISB38" s="656"/>
      <c r="ISC38" s="657" t="s">
        <v>942</v>
      </c>
      <c r="ISD38" s="658"/>
      <c r="ISE38" s="655">
        <f>-27.6-12.8-12.8-68.2-31-21.2</f>
        <v>-173.6</v>
      </c>
      <c r="ISF38" s="656"/>
      <c r="ISG38" s="657" t="s">
        <v>942</v>
      </c>
      <c r="ISH38" s="658"/>
      <c r="ISI38" s="655">
        <f>-27.6-12.8-12.8-68.2-31-21.2</f>
        <v>-173.6</v>
      </c>
      <c r="ISJ38" s="656"/>
      <c r="ISK38" s="657" t="s">
        <v>942</v>
      </c>
      <c r="ISL38" s="658"/>
      <c r="ISM38" s="655">
        <f>-27.6-12.8-12.8-68.2-31-21.2</f>
        <v>-173.6</v>
      </c>
      <c r="ISN38" s="656"/>
      <c r="ISO38" s="657" t="s">
        <v>942</v>
      </c>
      <c r="ISP38" s="658"/>
      <c r="ISQ38" s="655">
        <f>-27.6-12.8-12.8-68.2-31-21.2</f>
        <v>-173.6</v>
      </c>
      <c r="ISR38" s="656"/>
      <c r="ISS38" s="657" t="s">
        <v>942</v>
      </c>
      <c r="IST38" s="658"/>
      <c r="ISU38" s="655">
        <f>-27.6-12.8-12.8-68.2-31-21.2</f>
        <v>-173.6</v>
      </c>
      <c r="ISV38" s="656"/>
      <c r="ISW38" s="657" t="s">
        <v>942</v>
      </c>
      <c r="ISX38" s="658"/>
      <c r="ISY38" s="655">
        <f>-27.6-12.8-12.8-68.2-31-21.2</f>
        <v>-173.6</v>
      </c>
      <c r="ISZ38" s="656"/>
      <c r="ITA38" s="657" t="s">
        <v>942</v>
      </c>
      <c r="ITB38" s="658"/>
      <c r="ITC38" s="655">
        <f>-27.6-12.8-12.8-68.2-31-21.2</f>
        <v>-173.6</v>
      </c>
      <c r="ITD38" s="656"/>
      <c r="ITE38" s="657" t="s">
        <v>942</v>
      </c>
      <c r="ITF38" s="658"/>
      <c r="ITG38" s="655">
        <f>-27.6-12.8-12.8-68.2-31-21.2</f>
        <v>-173.6</v>
      </c>
      <c r="ITH38" s="656"/>
      <c r="ITI38" s="657" t="s">
        <v>942</v>
      </c>
      <c r="ITJ38" s="658"/>
      <c r="ITK38" s="655">
        <f>-27.6-12.8-12.8-68.2-31-21.2</f>
        <v>-173.6</v>
      </c>
      <c r="ITL38" s="656"/>
      <c r="ITM38" s="657" t="s">
        <v>942</v>
      </c>
      <c r="ITN38" s="658"/>
      <c r="ITO38" s="655">
        <f>-27.6-12.8-12.8-68.2-31-21.2</f>
        <v>-173.6</v>
      </c>
      <c r="ITP38" s="656"/>
      <c r="ITQ38" s="657" t="s">
        <v>942</v>
      </c>
      <c r="ITR38" s="658"/>
      <c r="ITS38" s="655">
        <f>-27.6-12.8-12.8-68.2-31-21.2</f>
        <v>-173.6</v>
      </c>
      <c r="ITT38" s="656"/>
      <c r="ITU38" s="657" t="s">
        <v>942</v>
      </c>
      <c r="ITV38" s="658"/>
      <c r="ITW38" s="655">
        <f>-27.6-12.8-12.8-68.2-31-21.2</f>
        <v>-173.6</v>
      </c>
      <c r="ITX38" s="656"/>
      <c r="ITY38" s="657" t="s">
        <v>942</v>
      </c>
      <c r="ITZ38" s="658"/>
      <c r="IUA38" s="655">
        <f>-27.6-12.8-12.8-68.2-31-21.2</f>
        <v>-173.6</v>
      </c>
      <c r="IUB38" s="656"/>
      <c r="IUC38" s="657" t="s">
        <v>942</v>
      </c>
      <c r="IUD38" s="658"/>
      <c r="IUE38" s="655">
        <f>-27.6-12.8-12.8-68.2-31-21.2</f>
        <v>-173.6</v>
      </c>
      <c r="IUF38" s="656"/>
      <c r="IUG38" s="657" t="s">
        <v>942</v>
      </c>
      <c r="IUH38" s="658"/>
      <c r="IUI38" s="655">
        <f>-27.6-12.8-12.8-68.2-31-21.2</f>
        <v>-173.6</v>
      </c>
      <c r="IUJ38" s="656"/>
      <c r="IUK38" s="657" t="s">
        <v>942</v>
      </c>
      <c r="IUL38" s="658"/>
      <c r="IUM38" s="655">
        <f>-27.6-12.8-12.8-68.2-31-21.2</f>
        <v>-173.6</v>
      </c>
      <c r="IUN38" s="656"/>
      <c r="IUO38" s="657" t="s">
        <v>942</v>
      </c>
      <c r="IUP38" s="658"/>
      <c r="IUQ38" s="655">
        <f>-27.6-12.8-12.8-68.2-31-21.2</f>
        <v>-173.6</v>
      </c>
      <c r="IUR38" s="656"/>
      <c r="IUS38" s="657" t="s">
        <v>942</v>
      </c>
      <c r="IUT38" s="658"/>
      <c r="IUU38" s="655">
        <f>-27.6-12.8-12.8-68.2-31-21.2</f>
        <v>-173.6</v>
      </c>
      <c r="IUV38" s="656"/>
      <c r="IUW38" s="657" t="s">
        <v>942</v>
      </c>
      <c r="IUX38" s="658"/>
      <c r="IUY38" s="655">
        <f>-27.6-12.8-12.8-68.2-31-21.2</f>
        <v>-173.6</v>
      </c>
      <c r="IUZ38" s="656"/>
      <c r="IVA38" s="657" t="s">
        <v>942</v>
      </c>
      <c r="IVB38" s="658"/>
      <c r="IVC38" s="655">
        <f>-27.6-12.8-12.8-68.2-31-21.2</f>
        <v>-173.6</v>
      </c>
      <c r="IVD38" s="656"/>
      <c r="IVE38" s="657" t="s">
        <v>942</v>
      </c>
      <c r="IVF38" s="658"/>
      <c r="IVG38" s="655">
        <f>-27.6-12.8-12.8-68.2-31-21.2</f>
        <v>-173.6</v>
      </c>
      <c r="IVH38" s="656"/>
      <c r="IVI38" s="657" t="s">
        <v>942</v>
      </c>
      <c r="IVJ38" s="658"/>
      <c r="IVK38" s="655">
        <f>-27.6-12.8-12.8-68.2-31-21.2</f>
        <v>-173.6</v>
      </c>
      <c r="IVL38" s="656"/>
      <c r="IVM38" s="657" t="s">
        <v>942</v>
      </c>
      <c r="IVN38" s="658"/>
      <c r="IVO38" s="655">
        <f>-27.6-12.8-12.8-68.2-31-21.2</f>
        <v>-173.6</v>
      </c>
      <c r="IVP38" s="656"/>
      <c r="IVQ38" s="657" t="s">
        <v>942</v>
      </c>
      <c r="IVR38" s="658"/>
      <c r="IVS38" s="655">
        <f>-27.6-12.8-12.8-68.2-31-21.2</f>
        <v>-173.6</v>
      </c>
      <c r="IVT38" s="656"/>
      <c r="IVU38" s="657" t="s">
        <v>942</v>
      </c>
      <c r="IVV38" s="658"/>
      <c r="IVW38" s="655">
        <f>-27.6-12.8-12.8-68.2-31-21.2</f>
        <v>-173.6</v>
      </c>
      <c r="IVX38" s="656"/>
      <c r="IVY38" s="657" t="s">
        <v>942</v>
      </c>
      <c r="IVZ38" s="658"/>
      <c r="IWA38" s="655">
        <f>-27.6-12.8-12.8-68.2-31-21.2</f>
        <v>-173.6</v>
      </c>
      <c r="IWB38" s="656"/>
      <c r="IWC38" s="657" t="s">
        <v>942</v>
      </c>
      <c r="IWD38" s="658"/>
      <c r="IWE38" s="655">
        <f>-27.6-12.8-12.8-68.2-31-21.2</f>
        <v>-173.6</v>
      </c>
      <c r="IWF38" s="656"/>
      <c r="IWG38" s="657" t="s">
        <v>942</v>
      </c>
      <c r="IWH38" s="658"/>
      <c r="IWI38" s="655">
        <f>-27.6-12.8-12.8-68.2-31-21.2</f>
        <v>-173.6</v>
      </c>
      <c r="IWJ38" s="656"/>
      <c r="IWK38" s="657" t="s">
        <v>942</v>
      </c>
      <c r="IWL38" s="658"/>
      <c r="IWM38" s="655">
        <f>-27.6-12.8-12.8-68.2-31-21.2</f>
        <v>-173.6</v>
      </c>
      <c r="IWN38" s="656"/>
      <c r="IWO38" s="657" t="s">
        <v>942</v>
      </c>
      <c r="IWP38" s="658"/>
      <c r="IWQ38" s="655">
        <f>-27.6-12.8-12.8-68.2-31-21.2</f>
        <v>-173.6</v>
      </c>
      <c r="IWR38" s="656"/>
      <c r="IWS38" s="657" t="s">
        <v>942</v>
      </c>
      <c r="IWT38" s="658"/>
      <c r="IWU38" s="655">
        <f>-27.6-12.8-12.8-68.2-31-21.2</f>
        <v>-173.6</v>
      </c>
      <c r="IWV38" s="656"/>
      <c r="IWW38" s="657" t="s">
        <v>942</v>
      </c>
      <c r="IWX38" s="658"/>
      <c r="IWY38" s="655">
        <f>-27.6-12.8-12.8-68.2-31-21.2</f>
        <v>-173.6</v>
      </c>
      <c r="IWZ38" s="656"/>
      <c r="IXA38" s="657" t="s">
        <v>942</v>
      </c>
      <c r="IXB38" s="658"/>
      <c r="IXC38" s="655">
        <f>-27.6-12.8-12.8-68.2-31-21.2</f>
        <v>-173.6</v>
      </c>
      <c r="IXD38" s="656"/>
      <c r="IXE38" s="657" t="s">
        <v>942</v>
      </c>
      <c r="IXF38" s="658"/>
      <c r="IXG38" s="655">
        <f>-27.6-12.8-12.8-68.2-31-21.2</f>
        <v>-173.6</v>
      </c>
      <c r="IXH38" s="656"/>
      <c r="IXI38" s="657" t="s">
        <v>942</v>
      </c>
      <c r="IXJ38" s="658"/>
      <c r="IXK38" s="655">
        <f>-27.6-12.8-12.8-68.2-31-21.2</f>
        <v>-173.6</v>
      </c>
      <c r="IXL38" s="656"/>
      <c r="IXM38" s="657" t="s">
        <v>942</v>
      </c>
      <c r="IXN38" s="658"/>
      <c r="IXO38" s="655">
        <f>-27.6-12.8-12.8-68.2-31-21.2</f>
        <v>-173.6</v>
      </c>
      <c r="IXP38" s="656"/>
      <c r="IXQ38" s="657" t="s">
        <v>942</v>
      </c>
      <c r="IXR38" s="658"/>
      <c r="IXS38" s="655">
        <f>-27.6-12.8-12.8-68.2-31-21.2</f>
        <v>-173.6</v>
      </c>
      <c r="IXT38" s="656"/>
      <c r="IXU38" s="657" t="s">
        <v>942</v>
      </c>
      <c r="IXV38" s="658"/>
      <c r="IXW38" s="655">
        <f>-27.6-12.8-12.8-68.2-31-21.2</f>
        <v>-173.6</v>
      </c>
      <c r="IXX38" s="656"/>
      <c r="IXY38" s="657" t="s">
        <v>942</v>
      </c>
      <c r="IXZ38" s="658"/>
      <c r="IYA38" s="655">
        <f>-27.6-12.8-12.8-68.2-31-21.2</f>
        <v>-173.6</v>
      </c>
      <c r="IYB38" s="656"/>
      <c r="IYC38" s="657" t="s">
        <v>942</v>
      </c>
      <c r="IYD38" s="658"/>
      <c r="IYE38" s="655">
        <f>-27.6-12.8-12.8-68.2-31-21.2</f>
        <v>-173.6</v>
      </c>
      <c r="IYF38" s="656"/>
      <c r="IYG38" s="657" t="s">
        <v>942</v>
      </c>
      <c r="IYH38" s="658"/>
      <c r="IYI38" s="655">
        <f>-27.6-12.8-12.8-68.2-31-21.2</f>
        <v>-173.6</v>
      </c>
      <c r="IYJ38" s="656"/>
      <c r="IYK38" s="657" t="s">
        <v>942</v>
      </c>
      <c r="IYL38" s="658"/>
      <c r="IYM38" s="655">
        <f>-27.6-12.8-12.8-68.2-31-21.2</f>
        <v>-173.6</v>
      </c>
      <c r="IYN38" s="656"/>
      <c r="IYO38" s="657" t="s">
        <v>942</v>
      </c>
      <c r="IYP38" s="658"/>
      <c r="IYQ38" s="655">
        <f>-27.6-12.8-12.8-68.2-31-21.2</f>
        <v>-173.6</v>
      </c>
      <c r="IYR38" s="656"/>
      <c r="IYS38" s="657" t="s">
        <v>942</v>
      </c>
      <c r="IYT38" s="658"/>
      <c r="IYU38" s="655">
        <f>-27.6-12.8-12.8-68.2-31-21.2</f>
        <v>-173.6</v>
      </c>
      <c r="IYV38" s="656"/>
      <c r="IYW38" s="657" t="s">
        <v>942</v>
      </c>
      <c r="IYX38" s="658"/>
      <c r="IYY38" s="655">
        <f>-27.6-12.8-12.8-68.2-31-21.2</f>
        <v>-173.6</v>
      </c>
      <c r="IYZ38" s="656"/>
      <c r="IZA38" s="657" t="s">
        <v>942</v>
      </c>
      <c r="IZB38" s="658"/>
      <c r="IZC38" s="655">
        <f>-27.6-12.8-12.8-68.2-31-21.2</f>
        <v>-173.6</v>
      </c>
      <c r="IZD38" s="656"/>
      <c r="IZE38" s="657" t="s">
        <v>942</v>
      </c>
      <c r="IZF38" s="658"/>
      <c r="IZG38" s="655">
        <f>-27.6-12.8-12.8-68.2-31-21.2</f>
        <v>-173.6</v>
      </c>
      <c r="IZH38" s="656"/>
      <c r="IZI38" s="657" t="s">
        <v>942</v>
      </c>
      <c r="IZJ38" s="658"/>
      <c r="IZK38" s="655">
        <f>-27.6-12.8-12.8-68.2-31-21.2</f>
        <v>-173.6</v>
      </c>
      <c r="IZL38" s="656"/>
      <c r="IZM38" s="657" t="s">
        <v>942</v>
      </c>
      <c r="IZN38" s="658"/>
      <c r="IZO38" s="655">
        <f>-27.6-12.8-12.8-68.2-31-21.2</f>
        <v>-173.6</v>
      </c>
      <c r="IZP38" s="656"/>
      <c r="IZQ38" s="657" t="s">
        <v>942</v>
      </c>
      <c r="IZR38" s="658"/>
      <c r="IZS38" s="655">
        <f>-27.6-12.8-12.8-68.2-31-21.2</f>
        <v>-173.6</v>
      </c>
      <c r="IZT38" s="656"/>
      <c r="IZU38" s="657" t="s">
        <v>942</v>
      </c>
      <c r="IZV38" s="658"/>
      <c r="IZW38" s="655">
        <f>-27.6-12.8-12.8-68.2-31-21.2</f>
        <v>-173.6</v>
      </c>
      <c r="IZX38" s="656"/>
      <c r="IZY38" s="657" t="s">
        <v>942</v>
      </c>
      <c r="IZZ38" s="658"/>
      <c r="JAA38" s="655">
        <f>-27.6-12.8-12.8-68.2-31-21.2</f>
        <v>-173.6</v>
      </c>
      <c r="JAB38" s="656"/>
      <c r="JAC38" s="657" t="s">
        <v>942</v>
      </c>
      <c r="JAD38" s="658"/>
      <c r="JAE38" s="655">
        <f>-27.6-12.8-12.8-68.2-31-21.2</f>
        <v>-173.6</v>
      </c>
      <c r="JAF38" s="656"/>
      <c r="JAG38" s="657" t="s">
        <v>942</v>
      </c>
      <c r="JAH38" s="658"/>
      <c r="JAI38" s="655">
        <f>-27.6-12.8-12.8-68.2-31-21.2</f>
        <v>-173.6</v>
      </c>
      <c r="JAJ38" s="656"/>
      <c r="JAK38" s="657" t="s">
        <v>942</v>
      </c>
      <c r="JAL38" s="658"/>
      <c r="JAM38" s="655">
        <f>-27.6-12.8-12.8-68.2-31-21.2</f>
        <v>-173.6</v>
      </c>
      <c r="JAN38" s="656"/>
      <c r="JAO38" s="657" t="s">
        <v>942</v>
      </c>
      <c r="JAP38" s="658"/>
      <c r="JAQ38" s="655">
        <f>-27.6-12.8-12.8-68.2-31-21.2</f>
        <v>-173.6</v>
      </c>
      <c r="JAR38" s="656"/>
      <c r="JAS38" s="657" t="s">
        <v>942</v>
      </c>
      <c r="JAT38" s="658"/>
      <c r="JAU38" s="655">
        <f>-27.6-12.8-12.8-68.2-31-21.2</f>
        <v>-173.6</v>
      </c>
      <c r="JAV38" s="656"/>
      <c r="JAW38" s="657" t="s">
        <v>942</v>
      </c>
      <c r="JAX38" s="658"/>
      <c r="JAY38" s="655">
        <f>-27.6-12.8-12.8-68.2-31-21.2</f>
        <v>-173.6</v>
      </c>
      <c r="JAZ38" s="656"/>
      <c r="JBA38" s="657" t="s">
        <v>942</v>
      </c>
      <c r="JBB38" s="658"/>
      <c r="JBC38" s="655">
        <f>-27.6-12.8-12.8-68.2-31-21.2</f>
        <v>-173.6</v>
      </c>
      <c r="JBD38" s="656"/>
      <c r="JBE38" s="657" t="s">
        <v>942</v>
      </c>
      <c r="JBF38" s="658"/>
      <c r="JBG38" s="655">
        <f>-27.6-12.8-12.8-68.2-31-21.2</f>
        <v>-173.6</v>
      </c>
      <c r="JBH38" s="656"/>
      <c r="JBI38" s="657" t="s">
        <v>942</v>
      </c>
      <c r="JBJ38" s="658"/>
      <c r="JBK38" s="655">
        <f>-27.6-12.8-12.8-68.2-31-21.2</f>
        <v>-173.6</v>
      </c>
      <c r="JBL38" s="656"/>
      <c r="JBM38" s="657" t="s">
        <v>942</v>
      </c>
      <c r="JBN38" s="658"/>
      <c r="JBO38" s="655">
        <f>-27.6-12.8-12.8-68.2-31-21.2</f>
        <v>-173.6</v>
      </c>
      <c r="JBP38" s="656"/>
      <c r="JBQ38" s="657" t="s">
        <v>942</v>
      </c>
      <c r="JBR38" s="658"/>
      <c r="JBS38" s="655">
        <f>-27.6-12.8-12.8-68.2-31-21.2</f>
        <v>-173.6</v>
      </c>
      <c r="JBT38" s="656"/>
      <c r="JBU38" s="657" t="s">
        <v>942</v>
      </c>
      <c r="JBV38" s="658"/>
      <c r="JBW38" s="655">
        <f>-27.6-12.8-12.8-68.2-31-21.2</f>
        <v>-173.6</v>
      </c>
      <c r="JBX38" s="656"/>
      <c r="JBY38" s="657" t="s">
        <v>942</v>
      </c>
      <c r="JBZ38" s="658"/>
      <c r="JCA38" s="655">
        <f>-27.6-12.8-12.8-68.2-31-21.2</f>
        <v>-173.6</v>
      </c>
      <c r="JCB38" s="656"/>
      <c r="JCC38" s="657" t="s">
        <v>942</v>
      </c>
      <c r="JCD38" s="658"/>
      <c r="JCE38" s="655">
        <f>-27.6-12.8-12.8-68.2-31-21.2</f>
        <v>-173.6</v>
      </c>
      <c r="JCF38" s="656"/>
      <c r="JCG38" s="657" t="s">
        <v>942</v>
      </c>
      <c r="JCH38" s="658"/>
      <c r="JCI38" s="655">
        <f>-27.6-12.8-12.8-68.2-31-21.2</f>
        <v>-173.6</v>
      </c>
      <c r="JCJ38" s="656"/>
      <c r="JCK38" s="657" t="s">
        <v>942</v>
      </c>
      <c r="JCL38" s="658"/>
      <c r="JCM38" s="655">
        <f>-27.6-12.8-12.8-68.2-31-21.2</f>
        <v>-173.6</v>
      </c>
      <c r="JCN38" s="656"/>
      <c r="JCO38" s="657" t="s">
        <v>942</v>
      </c>
      <c r="JCP38" s="658"/>
      <c r="JCQ38" s="655">
        <f>-27.6-12.8-12.8-68.2-31-21.2</f>
        <v>-173.6</v>
      </c>
      <c r="JCR38" s="656"/>
      <c r="JCS38" s="657" t="s">
        <v>942</v>
      </c>
      <c r="JCT38" s="658"/>
      <c r="JCU38" s="655">
        <f>-27.6-12.8-12.8-68.2-31-21.2</f>
        <v>-173.6</v>
      </c>
      <c r="JCV38" s="656"/>
      <c r="JCW38" s="657" t="s">
        <v>942</v>
      </c>
      <c r="JCX38" s="658"/>
      <c r="JCY38" s="655">
        <f>-27.6-12.8-12.8-68.2-31-21.2</f>
        <v>-173.6</v>
      </c>
      <c r="JCZ38" s="656"/>
      <c r="JDA38" s="657" t="s">
        <v>942</v>
      </c>
      <c r="JDB38" s="658"/>
      <c r="JDC38" s="655">
        <f>-27.6-12.8-12.8-68.2-31-21.2</f>
        <v>-173.6</v>
      </c>
      <c r="JDD38" s="656"/>
      <c r="JDE38" s="657" t="s">
        <v>942</v>
      </c>
      <c r="JDF38" s="658"/>
      <c r="JDG38" s="655">
        <f>-27.6-12.8-12.8-68.2-31-21.2</f>
        <v>-173.6</v>
      </c>
      <c r="JDH38" s="656"/>
      <c r="JDI38" s="657" t="s">
        <v>942</v>
      </c>
      <c r="JDJ38" s="658"/>
      <c r="JDK38" s="655">
        <f>-27.6-12.8-12.8-68.2-31-21.2</f>
        <v>-173.6</v>
      </c>
      <c r="JDL38" s="656"/>
      <c r="JDM38" s="657" t="s">
        <v>942</v>
      </c>
      <c r="JDN38" s="658"/>
      <c r="JDO38" s="655">
        <f>-27.6-12.8-12.8-68.2-31-21.2</f>
        <v>-173.6</v>
      </c>
      <c r="JDP38" s="656"/>
      <c r="JDQ38" s="657" t="s">
        <v>942</v>
      </c>
      <c r="JDR38" s="658"/>
      <c r="JDS38" s="655">
        <f>-27.6-12.8-12.8-68.2-31-21.2</f>
        <v>-173.6</v>
      </c>
      <c r="JDT38" s="656"/>
      <c r="JDU38" s="657" t="s">
        <v>942</v>
      </c>
      <c r="JDV38" s="658"/>
      <c r="JDW38" s="655">
        <f>-27.6-12.8-12.8-68.2-31-21.2</f>
        <v>-173.6</v>
      </c>
      <c r="JDX38" s="656"/>
      <c r="JDY38" s="657" t="s">
        <v>942</v>
      </c>
      <c r="JDZ38" s="658"/>
      <c r="JEA38" s="655">
        <f>-27.6-12.8-12.8-68.2-31-21.2</f>
        <v>-173.6</v>
      </c>
      <c r="JEB38" s="656"/>
      <c r="JEC38" s="657" t="s">
        <v>942</v>
      </c>
      <c r="JED38" s="658"/>
      <c r="JEE38" s="655">
        <f>-27.6-12.8-12.8-68.2-31-21.2</f>
        <v>-173.6</v>
      </c>
      <c r="JEF38" s="656"/>
      <c r="JEG38" s="657" t="s">
        <v>942</v>
      </c>
      <c r="JEH38" s="658"/>
      <c r="JEI38" s="655">
        <f>-27.6-12.8-12.8-68.2-31-21.2</f>
        <v>-173.6</v>
      </c>
      <c r="JEJ38" s="656"/>
      <c r="JEK38" s="657" t="s">
        <v>942</v>
      </c>
      <c r="JEL38" s="658"/>
      <c r="JEM38" s="655">
        <f>-27.6-12.8-12.8-68.2-31-21.2</f>
        <v>-173.6</v>
      </c>
      <c r="JEN38" s="656"/>
      <c r="JEO38" s="657" t="s">
        <v>942</v>
      </c>
      <c r="JEP38" s="658"/>
      <c r="JEQ38" s="655">
        <f>-27.6-12.8-12.8-68.2-31-21.2</f>
        <v>-173.6</v>
      </c>
      <c r="JER38" s="656"/>
      <c r="JES38" s="657" t="s">
        <v>942</v>
      </c>
      <c r="JET38" s="658"/>
      <c r="JEU38" s="655">
        <f>-27.6-12.8-12.8-68.2-31-21.2</f>
        <v>-173.6</v>
      </c>
      <c r="JEV38" s="656"/>
      <c r="JEW38" s="657" t="s">
        <v>942</v>
      </c>
      <c r="JEX38" s="658"/>
      <c r="JEY38" s="655">
        <f>-27.6-12.8-12.8-68.2-31-21.2</f>
        <v>-173.6</v>
      </c>
      <c r="JEZ38" s="656"/>
      <c r="JFA38" s="657" t="s">
        <v>942</v>
      </c>
      <c r="JFB38" s="658"/>
      <c r="JFC38" s="655">
        <f>-27.6-12.8-12.8-68.2-31-21.2</f>
        <v>-173.6</v>
      </c>
      <c r="JFD38" s="656"/>
      <c r="JFE38" s="657" t="s">
        <v>942</v>
      </c>
      <c r="JFF38" s="658"/>
      <c r="JFG38" s="655">
        <f>-27.6-12.8-12.8-68.2-31-21.2</f>
        <v>-173.6</v>
      </c>
      <c r="JFH38" s="656"/>
      <c r="JFI38" s="657" t="s">
        <v>942</v>
      </c>
      <c r="JFJ38" s="658"/>
      <c r="JFK38" s="655">
        <f>-27.6-12.8-12.8-68.2-31-21.2</f>
        <v>-173.6</v>
      </c>
      <c r="JFL38" s="656"/>
      <c r="JFM38" s="657" t="s">
        <v>942</v>
      </c>
      <c r="JFN38" s="658"/>
      <c r="JFO38" s="655">
        <f>-27.6-12.8-12.8-68.2-31-21.2</f>
        <v>-173.6</v>
      </c>
      <c r="JFP38" s="656"/>
      <c r="JFQ38" s="657" t="s">
        <v>942</v>
      </c>
      <c r="JFR38" s="658"/>
      <c r="JFS38" s="655">
        <f>-27.6-12.8-12.8-68.2-31-21.2</f>
        <v>-173.6</v>
      </c>
      <c r="JFT38" s="656"/>
      <c r="JFU38" s="657" t="s">
        <v>942</v>
      </c>
      <c r="JFV38" s="658"/>
      <c r="JFW38" s="655">
        <f>-27.6-12.8-12.8-68.2-31-21.2</f>
        <v>-173.6</v>
      </c>
      <c r="JFX38" s="656"/>
      <c r="JFY38" s="657" t="s">
        <v>942</v>
      </c>
      <c r="JFZ38" s="658"/>
      <c r="JGA38" s="655">
        <f>-27.6-12.8-12.8-68.2-31-21.2</f>
        <v>-173.6</v>
      </c>
      <c r="JGB38" s="656"/>
      <c r="JGC38" s="657" t="s">
        <v>942</v>
      </c>
      <c r="JGD38" s="658"/>
      <c r="JGE38" s="655">
        <f>-27.6-12.8-12.8-68.2-31-21.2</f>
        <v>-173.6</v>
      </c>
      <c r="JGF38" s="656"/>
      <c r="JGG38" s="657" t="s">
        <v>942</v>
      </c>
      <c r="JGH38" s="658"/>
      <c r="JGI38" s="655">
        <f>-27.6-12.8-12.8-68.2-31-21.2</f>
        <v>-173.6</v>
      </c>
      <c r="JGJ38" s="656"/>
      <c r="JGK38" s="657" t="s">
        <v>942</v>
      </c>
      <c r="JGL38" s="658"/>
      <c r="JGM38" s="655">
        <f>-27.6-12.8-12.8-68.2-31-21.2</f>
        <v>-173.6</v>
      </c>
      <c r="JGN38" s="656"/>
      <c r="JGO38" s="657" t="s">
        <v>942</v>
      </c>
      <c r="JGP38" s="658"/>
      <c r="JGQ38" s="655">
        <f>-27.6-12.8-12.8-68.2-31-21.2</f>
        <v>-173.6</v>
      </c>
      <c r="JGR38" s="656"/>
      <c r="JGS38" s="657" t="s">
        <v>942</v>
      </c>
      <c r="JGT38" s="658"/>
      <c r="JGU38" s="655">
        <f>-27.6-12.8-12.8-68.2-31-21.2</f>
        <v>-173.6</v>
      </c>
      <c r="JGV38" s="656"/>
      <c r="JGW38" s="657" t="s">
        <v>942</v>
      </c>
      <c r="JGX38" s="658"/>
      <c r="JGY38" s="655">
        <f>-27.6-12.8-12.8-68.2-31-21.2</f>
        <v>-173.6</v>
      </c>
      <c r="JGZ38" s="656"/>
      <c r="JHA38" s="657" t="s">
        <v>942</v>
      </c>
      <c r="JHB38" s="658"/>
      <c r="JHC38" s="655">
        <f>-27.6-12.8-12.8-68.2-31-21.2</f>
        <v>-173.6</v>
      </c>
      <c r="JHD38" s="656"/>
      <c r="JHE38" s="657" t="s">
        <v>942</v>
      </c>
      <c r="JHF38" s="658"/>
      <c r="JHG38" s="655">
        <f>-27.6-12.8-12.8-68.2-31-21.2</f>
        <v>-173.6</v>
      </c>
      <c r="JHH38" s="656"/>
      <c r="JHI38" s="657" t="s">
        <v>942</v>
      </c>
      <c r="JHJ38" s="658"/>
      <c r="JHK38" s="655">
        <f>-27.6-12.8-12.8-68.2-31-21.2</f>
        <v>-173.6</v>
      </c>
      <c r="JHL38" s="656"/>
      <c r="JHM38" s="657" t="s">
        <v>942</v>
      </c>
      <c r="JHN38" s="658"/>
      <c r="JHO38" s="655">
        <f>-27.6-12.8-12.8-68.2-31-21.2</f>
        <v>-173.6</v>
      </c>
      <c r="JHP38" s="656"/>
      <c r="JHQ38" s="657" t="s">
        <v>942</v>
      </c>
      <c r="JHR38" s="658"/>
      <c r="JHS38" s="655">
        <f>-27.6-12.8-12.8-68.2-31-21.2</f>
        <v>-173.6</v>
      </c>
      <c r="JHT38" s="656"/>
      <c r="JHU38" s="657" t="s">
        <v>942</v>
      </c>
      <c r="JHV38" s="658"/>
      <c r="JHW38" s="655">
        <f>-27.6-12.8-12.8-68.2-31-21.2</f>
        <v>-173.6</v>
      </c>
      <c r="JHX38" s="656"/>
      <c r="JHY38" s="657" t="s">
        <v>942</v>
      </c>
      <c r="JHZ38" s="658"/>
      <c r="JIA38" s="655">
        <f>-27.6-12.8-12.8-68.2-31-21.2</f>
        <v>-173.6</v>
      </c>
      <c r="JIB38" s="656"/>
      <c r="JIC38" s="657" t="s">
        <v>942</v>
      </c>
      <c r="JID38" s="658"/>
      <c r="JIE38" s="655">
        <f>-27.6-12.8-12.8-68.2-31-21.2</f>
        <v>-173.6</v>
      </c>
      <c r="JIF38" s="656"/>
      <c r="JIG38" s="657" t="s">
        <v>942</v>
      </c>
      <c r="JIH38" s="658"/>
      <c r="JII38" s="655">
        <f>-27.6-12.8-12.8-68.2-31-21.2</f>
        <v>-173.6</v>
      </c>
      <c r="JIJ38" s="656"/>
      <c r="JIK38" s="657" t="s">
        <v>942</v>
      </c>
      <c r="JIL38" s="658"/>
      <c r="JIM38" s="655">
        <f>-27.6-12.8-12.8-68.2-31-21.2</f>
        <v>-173.6</v>
      </c>
      <c r="JIN38" s="656"/>
      <c r="JIO38" s="657" t="s">
        <v>942</v>
      </c>
      <c r="JIP38" s="658"/>
      <c r="JIQ38" s="655">
        <f>-27.6-12.8-12.8-68.2-31-21.2</f>
        <v>-173.6</v>
      </c>
      <c r="JIR38" s="656"/>
      <c r="JIS38" s="657" t="s">
        <v>942</v>
      </c>
      <c r="JIT38" s="658"/>
      <c r="JIU38" s="655">
        <f>-27.6-12.8-12.8-68.2-31-21.2</f>
        <v>-173.6</v>
      </c>
      <c r="JIV38" s="656"/>
      <c r="JIW38" s="657" t="s">
        <v>942</v>
      </c>
      <c r="JIX38" s="658"/>
      <c r="JIY38" s="655">
        <f>-27.6-12.8-12.8-68.2-31-21.2</f>
        <v>-173.6</v>
      </c>
      <c r="JIZ38" s="656"/>
      <c r="JJA38" s="657" t="s">
        <v>942</v>
      </c>
      <c r="JJB38" s="658"/>
      <c r="JJC38" s="655">
        <f>-27.6-12.8-12.8-68.2-31-21.2</f>
        <v>-173.6</v>
      </c>
      <c r="JJD38" s="656"/>
      <c r="JJE38" s="657" t="s">
        <v>942</v>
      </c>
      <c r="JJF38" s="658"/>
      <c r="JJG38" s="655">
        <f>-27.6-12.8-12.8-68.2-31-21.2</f>
        <v>-173.6</v>
      </c>
      <c r="JJH38" s="656"/>
      <c r="JJI38" s="657" t="s">
        <v>942</v>
      </c>
      <c r="JJJ38" s="658"/>
      <c r="JJK38" s="655">
        <f>-27.6-12.8-12.8-68.2-31-21.2</f>
        <v>-173.6</v>
      </c>
      <c r="JJL38" s="656"/>
      <c r="JJM38" s="657" t="s">
        <v>942</v>
      </c>
      <c r="JJN38" s="658"/>
      <c r="JJO38" s="655">
        <f>-27.6-12.8-12.8-68.2-31-21.2</f>
        <v>-173.6</v>
      </c>
      <c r="JJP38" s="656"/>
      <c r="JJQ38" s="657" t="s">
        <v>942</v>
      </c>
      <c r="JJR38" s="658"/>
      <c r="JJS38" s="655">
        <f>-27.6-12.8-12.8-68.2-31-21.2</f>
        <v>-173.6</v>
      </c>
      <c r="JJT38" s="656"/>
      <c r="JJU38" s="657" t="s">
        <v>942</v>
      </c>
      <c r="JJV38" s="658"/>
      <c r="JJW38" s="655">
        <f>-27.6-12.8-12.8-68.2-31-21.2</f>
        <v>-173.6</v>
      </c>
      <c r="JJX38" s="656"/>
      <c r="JJY38" s="657" t="s">
        <v>942</v>
      </c>
      <c r="JJZ38" s="658"/>
      <c r="JKA38" s="655">
        <f>-27.6-12.8-12.8-68.2-31-21.2</f>
        <v>-173.6</v>
      </c>
      <c r="JKB38" s="656"/>
      <c r="JKC38" s="657" t="s">
        <v>942</v>
      </c>
      <c r="JKD38" s="658"/>
      <c r="JKE38" s="655">
        <f>-27.6-12.8-12.8-68.2-31-21.2</f>
        <v>-173.6</v>
      </c>
      <c r="JKF38" s="656"/>
      <c r="JKG38" s="657" t="s">
        <v>942</v>
      </c>
      <c r="JKH38" s="658"/>
      <c r="JKI38" s="655">
        <f>-27.6-12.8-12.8-68.2-31-21.2</f>
        <v>-173.6</v>
      </c>
      <c r="JKJ38" s="656"/>
      <c r="JKK38" s="657" t="s">
        <v>942</v>
      </c>
      <c r="JKL38" s="658"/>
      <c r="JKM38" s="655">
        <f>-27.6-12.8-12.8-68.2-31-21.2</f>
        <v>-173.6</v>
      </c>
      <c r="JKN38" s="656"/>
      <c r="JKO38" s="657" t="s">
        <v>942</v>
      </c>
      <c r="JKP38" s="658"/>
      <c r="JKQ38" s="655">
        <f>-27.6-12.8-12.8-68.2-31-21.2</f>
        <v>-173.6</v>
      </c>
      <c r="JKR38" s="656"/>
      <c r="JKS38" s="657" t="s">
        <v>942</v>
      </c>
      <c r="JKT38" s="658"/>
      <c r="JKU38" s="655">
        <f>-27.6-12.8-12.8-68.2-31-21.2</f>
        <v>-173.6</v>
      </c>
      <c r="JKV38" s="656"/>
      <c r="JKW38" s="657" t="s">
        <v>942</v>
      </c>
      <c r="JKX38" s="658"/>
      <c r="JKY38" s="655">
        <f>-27.6-12.8-12.8-68.2-31-21.2</f>
        <v>-173.6</v>
      </c>
      <c r="JKZ38" s="656"/>
      <c r="JLA38" s="657" t="s">
        <v>942</v>
      </c>
      <c r="JLB38" s="658"/>
      <c r="JLC38" s="655">
        <f>-27.6-12.8-12.8-68.2-31-21.2</f>
        <v>-173.6</v>
      </c>
      <c r="JLD38" s="656"/>
      <c r="JLE38" s="657" t="s">
        <v>942</v>
      </c>
      <c r="JLF38" s="658"/>
      <c r="JLG38" s="655">
        <f>-27.6-12.8-12.8-68.2-31-21.2</f>
        <v>-173.6</v>
      </c>
      <c r="JLH38" s="656"/>
      <c r="JLI38" s="657" t="s">
        <v>942</v>
      </c>
      <c r="JLJ38" s="658"/>
      <c r="JLK38" s="655">
        <f>-27.6-12.8-12.8-68.2-31-21.2</f>
        <v>-173.6</v>
      </c>
      <c r="JLL38" s="656"/>
      <c r="JLM38" s="657" t="s">
        <v>942</v>
      </c>
      <c r="JLN38" s="658"/>
      <c r="JLO38" s="655">
        <f>-27.6-12.8-12.8-68.2-31-21.2</f>
        <v>-173.6</v>
      </c>
      <c r="JLP38" s="656"/>
      <c r="JLQ38" s="657" t="s">
        <v>942</v>
      </c>
      <c r="JLR38" s="658"/>
      <c r="JLS38" s="655">
        <f>-27.6-12.8-12.8-68.2-31-21.2</f>
        <v>-173.6</v>
      </c>
      <c r="JLT38" s="656"/>
      <c r="JLU38" s="657" t="s">
        <v>942</v>
      </c>
      <c r="JLV38" s="658"/>
      <c r="JLW38" s="655">
        <f>-27.6-12.8-12.8-68.2-31-21.2</f>
        <v>-173.6</v>
      </c>
      <c r="JLX38" s="656"/>
      <c r="JLY38" s="657" t="s">
        <v>942</v>
      </c>
      <c r="JLZ38" s="658"/>
      <c r="JMA38" s="655">
        <f>-27.6-12.8-12.8-68.2-31-21.2</f>
        <v>-173.6</v>
      </c>
      <c r="JMB38" s="656"/>
      <c r="JMC38" s="657" t="s">
        <v>942</v>
      </c>
      <c r="JMD38" s="658"/>
      <c r="JME38" s="655">
        <f>-27.6-12.8-12.8-68.2-31-21.2</f>
        <v>-173.6</v>
      </c>
      <c r="JMF38" s="656"/>
      <c r="JMG38" s="657" t="s">
        <v>942</v>
      </c>
      <c r="JMH38" s="658"/>
      <c r="JMI38" s="655">
        <f>-27.6-12.8-12.8-68.2-31-21.2</f>
        <v>-173.6</v>
      </c>
      <c r="JMJ38" s="656"/>
      <c r="JMK38" s="657" t="s">
        <v>942</v>
      </c>
      <c r="JML38" s="658"/>
      <c r="JMM38" s="655">
        <f>-27.6-12.8-12.8-68.2-31-21.2</f>
        <v>-173.6</v>
      </c>
      <c r="JMN38" s="656"/>
      <c r="JMO38" s="657" t="s">
        <v>942</v>
      </c>
      <c r="JMP38" s="658"/>
      <c r="JMQ38" s="655">
        <f>-27.6-12.8-12.8-68.2-31-21.2</f>
        <v>-173.6</v>
      </c>
      <c r="JMR38" s="656"/>
      <c r="JMS38" s="657" t="s">
        <v>942</v>
      </c>
      <c r="JMT38" s="658"/>
      <c r="JMU38" s="655">
        <f>-27.6-12.8-12.8-68.2-31-21.2</f>
        <v>-173.6</v>
      </c>
      <c r="JMV38" s="656"/>
      <c r="JMW38" s="657" t="s">
        <v>942</v>
      </c>
      <c r="JMX38" s="658"/>
      <c r="JMY38" s="655">
        <f>-27.6-12.8-12.8-68.2-31-21.2</f>
        <v>-173.6</v>
      </c>
      <c r="JMZ38" s="656"/>
      <c r="JNA38" s="657" t="s">
        <v>942</v>
      </c>
      <c r="JNB38" s="658"/>
      <c r="JNC38" s="655">
        <f>-27.6-12.8-12.8-68.2-31-21.2</f>
        <v>-173.6</v>
      </c>
      <c r="JND38" s="656"/>
      <c r="JNE38" s="657" t="s">
        <v>942</v>
      </c>
      <c r="JNF38" s="658"/>
      <c r="JNG38" s="655">
        <f>-27.6-12.8-12.8-68.2-31-21.2</f>
        <v>-173.6</v>
      </c>
      <c r="JNH38" s="656"/>
      <c r="JNI38" s="657" t="s">
        <v>942</v>
      </c>
      <c r="JNJ38" s="658"/>
      <c r="JNK38" s="655">
        <f>-27.6-12.8-12.8-68.2-31-21.2</f>
        <v>-173.6</v>
      </c>
      <c r="JNL38" s="656"/>
      <c r="JNM38" s="657" t="s">
        <v>942</v>
      </c>
      <c r="JNN38" s="658"/>
      <c r="JNO38" s="655">
        <f>-27.6-12.8-12.8-68.2-31-21.2</f>
        <v>-173.6</v>
      </c>
      <c r="JNP38" s="656"/>
      <c r="JNQ38" s="657" t="s">
        <v>942</v>
      </c>
      <c r="JNR38" s="658"/>
      <c r="JNS38" s="655">
        <f>-27.6-12.8-12.8-68.2-31-21.2</f>
        <v>-173.6</v>
      </c>
      <c r="JNT38" s="656"/>
      <c r="JNU38" s="657" t="s">
        <v>942</v>
      </c>
      <c r="JNV38" s="658"/>
      <c r="JNW38" s="655">
        <f>-27.6-12.8-12.8-68.2-31-21.2</f>
        <v>-173.6</v>
      </c>
      <c r="JNX38" s="656"/>
      <c r="JNY38" s="657" t="s">
        <v>942</v>
      </c>
      <c r="JNZ38" s="658"/>
      <c r="JOA38" s="655">
        <f>-27.6-12.8-12.8-68.2-31-21.2</f>
        <v>-173.6</v>
      </c>
      <c r="JOB38" s="656"/>
      <c r="JOC38" s="657" t="s">
        <v>942</v>
      </c>
      <c r="JOD38" s="658"/>
      <c r="JOE38" s="655">
        <f>-27.6-12.8-12.8-68.2-31-21.2</f>
        <v>-173.6</v>
      </c>
      <c r="JOF38" s="656"/>
      <c r="JOG38" s="657" t="s">
        <v>942</v>
      </c>
      <c r="JOH38" s="658"/>
      <c r="JOI38" s="655">
        <f>-27.6-12.8-12.8-68.2-31-21.2</f>
        <v>-173.6</v>
      </c>
      <c r="JOJ38" s="656"/>
      <c r="JOK38" s="657" t="s">
        <v>942</v>
      </c>
      <c r="JOL38" s="658"/>
      <c r="JOM38" s="655">
        <f>-27.6-12.8-12.8-68.2-31-21.2</f>
        <v>-173.6</v>
      </c>
      <c r="JON38" s="656"/>
      <c r="JOO38" s="657" t="s">
        <v>942</v>
      </c>
      <c r="JOP38" s="658"/>
      <c r="JOQ38" s="655">
        <f>-27.6-12.8-12.8-68.2-31-21.2</f>
        <v>-173.6</v>
      </c>
      <c r="JOR38" s="656"/>
      <c r="JOS38" s="657" t="s">
        <v>942</v>
      </c>
      <c r="JOT38" s="658"/>
      <c r="JOU38" s="655">
        <f>-27.6-12.8-12.8-68.2-31-21.2</f>
        <v>-173.6</v>
      </c>
      <c r="JOV38" s="656"/>
      <c r="JOW38" s="657" t="s">
        <v>942</v>
      </c>
      <c r="JOX38" s="658"/>
      <c r="JOY38" s="655">
        <f>-27.6-12.8-12.8-68.2-31-21.2</f>
        <v>-173.6</v>
      </c>
      <c r="JOZ38" s="656"/>
      <c r="JPA38" s="657" t="s">
        <v>942</v>
      </c>
      <c r="JPB38" s="658"/>
      <c r="JPC38" s="655">
        <f>-27.6-12.8-12.8-68.2-31-21.2</f>
        <v>-173.6</v>
      </c>
      <c r="JPD38" s="656"/>
      <c r="JPE38" s="657" t="s">
        <v>942</v>
      </c>
      <c r="JPF38" s="658"/>
      <c r="JPG38" s="655">
        <f>-27.6-12.8-12.8-68.2-31-21.2</f>
        <v>-173.6</v>
      </c>
      <c r="JPH38" s="656"/>
      <c r="JPI38" s="657" t="s">
        <v>942</v>
      </c>
      <c r="JPJ38" s="658"/>
      <c r="JPK38" s="655">
        <f>-27.6-12.8-12.8-68.2-31-21.2</f>
        <v>-173.6</v>
      </c>
      <c r="JPL38" s="656"/>
      <c r="JPM38" s="657" t="s">
        <v>942</v>
      </c>
      <c r="JPN38" s="658"/>
      <c r="JPO38" s="655">
        <f>-27.6-12.8-12.8-68.2-31-21.2</f>
        <v>-173.6</v>
      </c>
      <c r="JPP38" s="656"/>
      <c r="JPQ38" s="657" t="s">
        <v>942</v>
      </c>
      <c r="JPR38" s="658"/>
      <c r="JPS38" s="655">
        <f>-27.6-12.8-12.8-68.2-31-21.2</f>
        <v>-173.6</v>
      </c>
      <c r="JPT38" s="656"/>
      <c r="JPU38" s="657" t="s">
        <v>942</v>
      </c>
      <c r="JPV38" s="658"/>
      <c r="JPW38" s="655">
        <f>-27.6-12.8-12.8-68.2-31-21.2</f>
        <v>-173.6</v>
      </c>
      <c r="JPX38" s="656"/>
      <c r="JPY38" s="657" t="s">
        <v>942</v>
      </c>
      <c r="JPZ38" s="658"/>
      <c r="JQA38" s="655">
        <f>-27.6-12.8-12.8-68.2-31-21.2</f>
        <v>-173.6</v>
      </c>
      <c r="JQB38" s="656"/>
      <c r="JQC38" s="657" t="s">
        <v>942</v>
      </c>
      <c r="JQD38" s="658"/>
      <c r="JQE38" s="655">
        <f>-27.6-12.8-12.8-68.2-31-21.2</f>
        <v>-173.6</v>
      </c>
      <c r="JQF38" s="656"/>
      <c r="JQG38" s="657" t="s">
        <v>942</v>
      </c>
      <c r="JQH38" s="658"/>
      <c r="JQI38" s="655">
        <f>-27.6-12.8-12.8-68.2-31-21.2</f>
        <v>-173.6</v>
      </c>
      <c r="JQJ38" s="656"/>
      <c r="JQK38" s="657" t="s">
        <v>942</v>
      </c>
      <c r="JQL38" s="658"/>
      <c r="JQM38" s="655">
        <f>-27.6-12.8-12.8-68.2-31-21.2</f>
        <v>-173.6</v>
      </c>
      <c r="JQN38" s="656"/>
      <c r="JQO38" s="657" t="s">
        <v>942</v>
      </c>
      <c r="JQP38" s="658"/>
      <c r="JQQ38" s="655">
        <f>-27.6-12.8-12.8-68.2-31-21.2</f>
        <v>-173.6</v>
      </c>
      <c r="JQR38" s="656"/>
      <c r="JQS38" s="657" t="s">
        <v>942</v>
      </c>
      <c r="JQT38" s="658"/>
      <c r="JQU38" s="655">
        <f>-27.6-12.8-12.8-68.2-31-21.2</f>
        <v>-173.6</v>
      </c>
      <c r="JQV38" s="656"/>
      <c r="JQW38" s="657" t="s">
        <v>942</v>
      </c>
      <c r="JQX38" s="658"/>
      <c r="JQY38" s="655">
        <f>-27.6-12.8-12.8-68.2-31-21.2</f>
        <v>-173.6</v>
      </c>
      <c r="JQZ38" s="656"/>
      <c r="JRA38" s="657" t="s">
        <v>942</v>
      </c>
      <c r="JRB38" s="658"/>
      <c r="JRC38" s="655">
        <f>-27.6-12.8-12.8-68.2-31-21.2</f>
        <v>-173.6</v>
      </c>
      <c r="JRD38" s="656"/>
      <c r="JRE38" s="657" t="s">
        <v>942</v>
      </c>
      <c r="JRF38" s="658"/>
      <c r="JRG38" s="655">
        <f>-27.6-12.8-12.8-68.2-31-21.2</f>
        <v>-173.6</v>
      </c>
      <c r="JRH38" s="656"/>
      <c r="JRI38" s="657" t="s">
        <v>942</v>
      </c>
      <c r="JRJ38" s="658"/>
      <c r="JRK38" s="655">
        <f>-27.6-12.8-12.8-68.2-31-21.2</f>
        <v>-173.6</v>
      </c>
      <c r="JRL38" s="656"/>
      <c r="JRM38" s="657" t="s">
        <v>942</v>
      </c>
      <c r="JRN38" s="658"/>
      <c r="JRO38" s="655">
        <f>-27.6-12.8-12.8-68.2-31-21.2</f>
        <v>-173.6</v>
      </c>
      <c r="JRP38" s="656"/>
      <c r="JRQ38" s="657" t="s">
        <v>942</v>
      </c>
      <c r="JRR38" s="658"/>
      <c r="JRS38" s="655">
        <f>-27.6-12.8-12.8-68.2-31-21.2</f>
        <v>-173.6</v>
      </c>
      <c r="JRT38" s="656"/>
      <c r="JRU38" s="657" t="s">
        <v>942</v>
      </c>
      <c r="JRV38" s="658"/>
      <c r="JRW38" s="655">
        <f>-27.6-12.8-12.8-68.2-31-21.2</f>
        <v>-173.6</v>
      </c>
      <c r="JRX38" s="656"/>
      <c r="JRY38" s="657" t="s">
        <v>942</v>
      </c>
      <c r="JRZ38" s="658"/>
      <c r="JSA38" s="655">
        <f>-27.6-12.8-12.8-68.2-31-21.2</f>
        <v>-173.6</v>
      </c>
      <c r="JSB38" s="656"/>
      <c r="JSC38" s="657" t="s">
        <v>942</v>
      </c>
      <c r="JSD38" s="658"/>
      <c r="JSE38" s="655">
        <f>-27.6-12.8-12.8-68.2-31-21.2</f>
        <v>-173.6</v>
      </c>
      <c r="JSF38" s="656"/>
      <c r="JSG38" s="657" t="s">
        <v>942</v>
      </c>
      <c r="JSH38" s="658"/>
      <c r="JSI38" s="655">
        <f>-27.6-12.8-12.8-68.2-31-21.2</f>
        <v>-173.6</v>
      </c>
      <c r="JSJ38" s="656"/>
      <c r="JSK38" s="657" t="s">
        <v>942</v>
      </c>
      <c r="JSL38" s="658"/>
      <c r="JSM38" s="655">
        <f>-27.6-12.8-12.8-68.2-31-21.2</f>
        <v>-173.6</v>
      </c>
      <c r="JSN38" s="656"/>
      <c r="JSO38" s="657" t="s">
        <v>942</v>
      </c>
      <c r="JSP38" s="658"/>
      <c r="JSQ38" s="655">
        <f>-27.6-12.8-12.8-68.2-31-21.2</f>
        <v>-173.6</v>
      </c>
      <c r="JSR38" s="656"/>
      <c r="JSS38" s="657" t="s">
        <v>942</v>
      </c>
      <c r="JST38" s="658"/>
      <c r="JSU38" s="655">
        <f>-27.6-12.8-12.8-68.2-31-21.2</f>
        <v>-173.6</v>
      </c>
      <c r="JSV38" s="656"/>
      <c r="JSW38" s="657" t="s">
        <v>942</v>
      </c>
      <c r="JSX38" s="658"/>
      <c r="JSY38" s="655">
        <f>-27.6-12.8-12.8-68.2-31-21.2</f>
        <v>-173.6</v>
      </c>
      <c r="JSZ38" s="656"/>
      <c r="JTA38" s="657" t="s">
        <v>942</v>
      </c>
      <c r="JTB38" s="658"/>
      <c r="JTC38" s="655">
        <f>-27.6-12.8-12.8-68.2-31-21.2</f>
        <v>-173.6</v>
      </c>
      <c r="JTD38" s="656"/>
      <c r="JTE38" s="657" t="s">
        <v>942</v>
      </c>
      <c r="JTF38" s="658"/>
      <c r="JTG38" s="655">
        <f>-27.6-12.8-12.8-68.2-31-21.2</f>
        <v>-173.6</v>
      </c>
      <c r="JTH38" s="656"/>
      <c r="JTI38" s="657" t="s">
        <v>942</v>
      </c>
      <c r="JTJ38" s="658"/>
      <c r="JTK38" s="655">
        <f>-27.6-12.8-12.8-68.2-31-21.2</f>
        <v>-173.6</v>
      </c>
      <c r="JTL38" s="656"/>
      <c r="JTM38" s="657" t="s">
        <v>942</v>
      </c>
      <c r="JTN38" s="658"/>
      <c r="JTO38" s="655">
        <f>-27.6-12.8-12.8-68.2-31-21.2</f>
        <v>-173.6</v>
      </c>
      <c r="JTP38" s="656"/>
      <c r="JTQ38" s="657" t="s">
        <v>942</v>
      </c>
      <c r="JTR38" s="658"/>
      <c r="JTS38" s="655">
        <f>-27.6-12.8-12.8-68.2-31-21.2</f>
        <v>-173.6</v>
      </c>
      <c r="JTT38" s="656"/>
      <c r="JTU38" s="657" t="s">
        <v>942</v>
      </c>
      <c r="JTV38" s="658"/>
      <c r="JTW38" s="655">
        <f>-27.6-12.8-12.8-68.2-31-21.2</f>
        <v>-173.6</v>
      </c>
      <c r="JTX38" s="656"/>
      <c r="JTY38" s="657" t="s">
        <v>942</v>
      </c>
      <c r="JTZ38" s="658"/>
      <c r="JUA38" s="655">
        <f>-27.6-12.8-12.8-68.2-31-21.2</f>
        <v>-173.6</v>
      </c>
      <c r="JUB38" s="656"/>
      <c r="JUC38" s="657" t="s">
        <v>942</v>
      </c>
      <c r="JUD38" s="658"/>
      <c r="JUE38" s="655">
        <f>-27.6-12.8-12.8-68.2-31-21.2</f>
        <v>-173.6</v>
      </c>
      <c r="JUF38" s="656"/>
      <c r="JUG38" s="657" t="s">
        <v>942</v>
      </c>
      <c r="JUH38" s="658"/>
      <c r="JUI38" s="655">
        <f>-27.6-12.8-12.8-68.2-31-21.2</f>
        <v>-173.6</v>
      </c>
      <c r="JUJ38" s="656"/>
      <c r="JUK38" s="657" t="s">
        <v>942</v>
      </c>
      <c r="JUL38" s="658"/>
      <c r="JUM38" s="655">
        <f>-27.6-12.8-12.8-68.2-31-21.2</f>
        <v>-173.6</v>
      </c>
      <c r="JUN38" s="656"/>
      <c r="JUO38" s="657" t="s">
        <v>942</v>
      </c>
      <c r="JUP38" s="658"/>
      <c r="JUQ38" s="655">
        <f>-27.6-12.8-12.8-68.2-31-21.2</f>
        <v>-173.6</v>
      </c>
      <c r="JUR38" s="656"/>
      <c r="JUS38" s="657" t="s">
        <v>942</v>
      </c>
      <c r="JUT38" s="658"/>
      <c r="JUU38" s="655">
        <f>-27.6-12.8-12.8-68.2-31-21.2</f>
        <v>-173.6</v>
      </c>
      <c r="JUV38" s="656"/>
      <c r="JUW38" s="657" t="s">
        <v>942</v>
      </c>
      <c r="JUX38" s="658"/>
      <c r="JUY38" s="655">
        <f>-27.6-12.8-12.8-68.2-31-21.2</f>
        <v>-173.6</v>
      </c>
      <c r="JUZ38" s="656"/>
      <c r="JVA38" s="657" t="s">
        <v>942</v>
      </c>
      <c r="JVB38" s="658"/>
      <c r="JVC38" s="655">
        <f>-27.6-12.8-12.8-68.2-31-21.2</f>
        <v>-173.6</v>
      </c>
      <c r="JVD38" s="656"/>
      <c r="JVE38" s="657" t="s">
        <v>942</v>
      </c>
      <c r="JVF38" s="658"/>
      <c r="JVG38" s="655">
        <f>-27.6-12.8-12.8-68.2-31-21.2</f>
        <v>-173.6</v>
      </c>
      <c r="JVH38" s="656"/>
      <c r="JVI38" s="657" t="s">
        <v>942</v>
      </c>
      <c r="JVJ38" s="658"/>
      <c r="JVK38" s="655">
        <f>-27.6-12.8-12.8-68.2-31-21.2</f>
        <v>-173.6</v>
      </c>
      <c r="JVL38" s="656"/>
      <c r="JVM38" s="657" t="s">
        <v>942</v>
      </c>
      <c r="JVN38" s="658"/>
      <c r="JVO38" s="655">
        <f>-27.6-12.8-12.8-68.2-31-21.2</f>
        <v>-173.6</v>
      </c>
      <c r="JVP38" s="656"/>
      <c r="JVQ38" s="657" t="s">
        <v>942</v>
      </c>
      <c r="JVR38" s="658"/>
      <c r="JVS38" s="655">
        <f>-27.6-12.8-12.8-68.2-31-21.2</f>
        <v>-173.6</v>
      </c>
      <c r="JVT38" s="656"/>
      <c r="JVU38" s="657" t="s">
        <v>942</v>
      </c>
      <c r="JVV38" s="658"/>
      <c r="JVW38" s="655">
        <f>-27.6-12.8-12.8-68.2-31-21.2</f>
        <v>-173.6</v>
      </c>
      <c r="JVX38" s="656"/>
      <c r="JVY38" s="657" t="s">
        <v>942</v>
      </c>
      <c r="JVZ38" s="658"/>
      <c r="JWA38" s="655">
        <f>-27.6-12.8-12.8-68.2-31-21.2</f>
        <v>-173.6</v>
      </c>
      <c r="JWB38" s="656"/>
      <c r="JWC38" s="657" t="s">
        <v>942</v>
      </c>
      <c r="JWD38" s="658"/>
      <c r="JWE38" s="655">
        <f>-27.6-12.8-12.8-68.2-31-21.2</f>
        <v>-173.6</v>
      </c>
      <c r="JWF38" s="656"/>
      <c r="JWG38" s="657" t="s">
        <v>942</v>
      </c>
      <c r="JWH38" s="658"/>
      <c r="JWI38" s="655">
        <f>-27.6-12.8-12.8-68.2-31-21.2</f>
        <v>-173.6</v>
      </c>
      <c r="JWJ38" s="656"/>
      <c r="JWK38" s="657" t="s">
        <v>942</v>
      </c>
      <c r="JWL38" s="658"/>
      <c r="JWM38" s="655">
        <f>-27.6-12.8-12.8-68.2-31-21.2</f>
        <v>-173.6</v>
      </c>
      <c r="JWN38" s="656"/>
      <c r="JWO38" s="657" t="s">
        <v>942</v>
      </c>
      <c r="JWP38" s="658"/>
      <c r="JWQ38" s="655">
        <f>-27.6-12.8-12.8-68.2-31-21.2</f>
        <v>-173.6</v>
      </c>
      <c r="JWR38" s="656"/>
      <c r="JWS38" s="657" t="s">
        <v>942</v>
      </c>
      <c r="JWT38" s="658"/>
      <c r="JWU38" s="655">
        <f>-27.6-12.8-12.8-68.2-31-21.2</f>
        <v>-173.6</v>
      </c>
      <c r="JWV38" s="656"/>
      <c r="JWW38" s="657" t="s">
        <v>942</v>
      </c>
      <c r="JWX38" s="658"/>
      <c r="JWY38" s="655">
        <f>-27.6-12.8-12.8-68.2-31-21.2</f>
        <v>-173.6</v>
      </c>
      <c r="JWZ38" s="656"/>
      <c r="JXA38" s="657" t="s">
        <v>942</v>
      </c>
      <c r="JXB38" s="658"/>
      <c r="JXC38" s="655">
        <f>-27.6-12.8-12.8-68.2-31-21.2</f>
        <v>-173.6</v>
      </c>
      <c r="JXD38" s="656"/>
      <c r="JXE38" s="657" t="s">
        <v>942</v>
      </c>
      <c r="JXF38" s="658"/>
      <c r="JXG38" s="655">
        <f>-27.6-12.8-12.8-68.2-31-21.2</f>
        <v>-173.6</v>
      </c>
      <c r="JXH38" s="656"/>
      <c r="JXI38" s="657" t="s">
        <v>942</v>
      </c>
      <c r="JXJ38" s="658"/>
      <c r="JXK38" s="655">
        <f>-27.6-12.8-12.8-68.2-31-21.2</f>
        <v>-173.6</v>
      </c>
      <c r="JXL38" s="656"/>
      <c r="JXM38" s="657" t="s">
        <v>942</v>
      </c>
      <c r="JXN38" s="658"/>
      <c r="JXO38" s="655">
        <f>-27.6-12.8-12.8-68.2-31-21.2</f>
        <v>-173.6</v>
      </c>
      <c r="JXP38" s="656"/>
      <c r="JXQ38" s="657" t="s">
        <v>942</v>
      </c>
      <c r="JXR38" s="658"/>
      <c r="JXS38" s="655">
        <f>-27.6-12.8-12.8-68.2-31-21.2</f>
        <v>-173.6</v>
      </c>
      <c r="JXT38" s="656"/>
      <c r="JXU38" s="657" t="s">
        <v>942</v>
      </c>
      <c r="JXV38" s="658"/>
      <c r="JXW38" s="655">
        <f>-27.6-12.8-12.8-68.2-31-21.2</f>
        <v>-173.6</v>
      </c>
      <c r="JXX38" s="656"/>
      <c r="JXY38" s="657" t="s">
        <v>942</v>
      </c>
      <c r="JXZ38" s="658"/>
      <c r="JYA38" s="655">
        <f>-27.6-12.8-12.8-68.2-31-21.2</f>
        <v>-173.6</v>
      </c>
      <c r="JYB38" s="656"/>
      <c r="JYC38" s="657" t="s">
        <v>942</v>
      </c>
      <c r="JYD38" s="658"/>
      <c r="JYE38" s="655">
        <f>-27.6-12.8-12.8-68.2-31-21.2</f>
        <v>-173.6</v>
      </c>
      <c r="JYF38" s="656"/>
      <c r="JYG38" s="657" t="s">
        <v>942</v>
      </c>
      <c r="JYH38" s="658"/>
      <c r="JYI38" s="655">
        <f>-27.6-12.8-12.8-68.2-31-21.2</f>
        <v>-173.6</v>
      </c>
      <c r="JYJ38" s="656"/>
      <c r="JYK38" s="657" t="s">
        <v>942</v>
      </c>
      <c r="JYL38" s="658"/>
      <c r="JYM38" s="655">
        <f>-27.6-12.8-12.8-68.2-31-21.2</f>
        <v>-173.6</v>
      </c>
      <c r="JYN38" s="656"/>
      <c r="JYO38" s="657" t="s">
        <v>942</v>
      </c>
      <c r="JYP38" s="658"/>
      <c r="JYQ38" s="655">
        <f>-27.6-12.8-12.8-68.2-31-21.2</f>
        <v>-173.6</v>
      </c>
      <c r="JYR38" s="656"/>
      <c r="JYS38" s="657" t="s">
        <v>942</v>
      </c>
      <c r="JYT38" s="658"/>
      <c r="JYU38" s="655">
        <f>-27.6-12.8-12.8-68.2-31-21.2</f>
        <v>-173.6</v>
      </c>
      <c r="JYV38" s="656"/>
      <c r="JYW38" s="657" t="s">
        <v>942</v>
      </c>
      <c r="JYX38" s="658"/>
      <c r="JYY38" s="655">
        <f>-27.6-12.8-12.8-68.2-31-21.2</f>
        <v>-173.6</v>
      </c>
      <c r="JYZ38" s="656"/>
      <c r="JZA38" s="657" t="s">
        <v>942</v>
      </c>
      <c r="JZB38" s="658"/>
      <c r="JZC38" s="655">
        <f>-27.6-12.8-12.8-68.2-31-21.2</f>
        <v>-173.6</v>
      </c>
      <c r="JZD38" s="656"/>
      <c r="JZE38" s="657" t="s">
        <v>942</v>
      </c>
      <c r="JZF38" s="658"/>
      <c r="JZG38" s="655">
        <f>-27.6-12.8-12.8-68.2-31-21.2</f>
        <v>-173.6</v>
      </c>
      <c r="JZH38" s="656"/>
      <c r="JZI38" s="657" t="s">
        <v>942</v>
      </c>
      <c r="JZJ38" s="658"/>
      <c r="JZK38" s="655">
        <f>-27.6-12.8-12.8-68.2-31-21.2</f>
        <v>-173.6</v>
      </c>
      <c r="JZL38" s="656"/>
      <c r="JZM38" s="657" t="s">
        <v>942</v>
      </c>
      <c r="JZN38" s="658"/>
      <c r="JZO38" s="655">
        <f>-27.6-12.8-12.8-68.2-31-21.2</f>
        <v>-173.6</v>
      </c>
      <c r="JZP38" s="656"/>
      <c r="JZQ38" s="657" t="s">
        <v>942</v>
      </c>
      <c r="JZR38" s="658"/>
      <c r="JZS38" s="655">
        <f>-27.6-12.8-12.8-68.2-31-21.2</f>
        <v>-173.6</v>
      </c>
      <c r="JZT38" s="656"/>
      <c r="JZU38" s="657" t="s">
        <v>942</v>
      </c>
      <c r="JZV38" s="658"/>
      <c r="JZW38" s="655">
        <f>-27.6-12.8-12.8-68.2-31-21.2</f>
        <v>-173.6</v>
      </c>
      <c r="JZX38" s="656"/>
      <c r="JZY38" s="657" t="s">
        <v>942</v>
      </c>
      <c r="JZZ38" s="658"/>
      <c r="KAA38" s="655">
        <f>-27.6-12.8-12.8-68.2-31-21.2</f>
        <v>-173.6</v>
      </c>
      <c r="KAB38" s="656"/>
      <c r="KAC38" s="657" t="s">
        <v>942</v>
      </c>
      <c r="KAD38" s="658"/>
      <c r="KAE38" s="655">
        <f>-27.6-12.8-12.8-68.2-31-21.2</f>
        <v>-173.6</v>
      </c>
      <c r="KAF38" s="656"/>
      <c r="KAG38" s="657" t="s">
        <v>942</v>
      </c>
      <c r="KAH38" s="658"/>
      <c r="KAI38" s="655">
        <f>-27.6-12.8-12.8-68.2-31-21.2</f>
        <v>-173.6</v>
      </c>
      <c r="KAJ38" s="656"/>
      <c r="KAK38" s="657" t="s">
        <v>942</v>
      </c>
      <c r="KAL38" s="658"/>
      <c r="KAM38" s="655">
        <f>-27.6-12.8-12.8-68.2-31-21.2</f>
        <v>-173.6</v>
      </c>
      <c r="KAN38" s="656"/>
      <c r="KAO38" s="657" t="s">
        <v>942</v>
      </c>
      <c r="KAP38" s="658"/>
      <c r="KAQ38" s="655">
        <f>-27.6-12.8-12.8-68.2-31-21.2</f>
        <v>-173.6</v>
      </c>
      <c r="KAR38" s="656"/>
      <c r="KAS38" s="657" t="s">
        <v>942</v>
      </c>
      <c r="KAT38" s="658"/>
      <c r="KAU38" s="655">
        <f>-27.6-12.8-12.8-68.2-31-21.2</f>
        <v>-173.6</v>
      </c>
      <c r="KAV38" s="656"/>
      <c r="KAW38" s="657" t="s">
        <v>942</v>
      </c>
      <c r="KAX38" s="658"/>
      <c r="KAY38" s="655">
        <f>-27.6-12.8-12.8-68.2-31-21.2</f>
        <v>-173.6</v>
      </c>
      <c r="KAZ38" s="656"/>
      <c r="KBA38" s="657" t="s">
        <v>942</v>
      </c>
      <c r="KBB38" s="658"/>
      <c r="KBC38" s="655">
        <f>-27.6-12.8-12.8-68.2-31-21.2</f>
        <v>-173.6</v>
      </c>
      <c r="KBD38" s="656"/>
      <c r="KBE38" s="657" t="s">
        <v>942</v>
      </c>
      <c r="KBF38" s="658"/>
      <c r="KBG38" s="655">
        <f>-27.6-12.8-12.8-68.2-31-21.2</f>
        <v>-173.6</v>
      </c>
      <c r="KBH38" s="656"/>
      <c r="KBI38" s="657" t="s">
        <v>942</v>
      </c>
      <c r="KBJ38" s="658"/>
      <c r="KBK38" s="655">
        <f>-27.6-12.8-12.8-68.2-31-21.2</f>
        <v>-173.6</v>
      </c>
      <c r="KBL38" s="656"/>
      <c r="KBM38" s="657" t="s">
        <v>942</v>
      </c>
      <c r="KBN38" s="658"/>
      <c r="KBO38" s="655">
        <f>-27.6-12.8-12.8-68.2-31-21.2</f>
        <v>-173.6</v>
      </c>
      <c r="KBP38" s="656"/>
      <c r="KBQ38" s="657" t="s">
        <v>942</v>
      </c>
      <c r="KBR38" s="658"/>
      <c r="KBS38" s="655">
        <f>-27.6-12.8-12.8-68.2-31-21.2</f>
        <v>-173.6</v>
      </c>
      <c r="KBT38" s="656"/>
      <c r="KBU38" s="657" t="s">
        <v>942</v>
      </c>
      <c r="KBV38" s="658"/>
      <c r="KBW38" s="655">
        <f>-27.6-12.8-12.8-68.2-31-21.2</f>
        <v>-173.6</v>
      </c>
      <c r="KBX38" s="656"/>
      <c r="KBY38" s="657" t="s">
        <v>942</v>
      </c>
      <c r="KBZ38" s="658"/>
      <c r="KCA38" s="655">
        <f>-27.6-12.8-12.8-68.2-31-21.2</f>
        <v>-173.6</v>
      </c>
      <c r="KCB38" s="656"/>
      <c r="KCC38" s="657" t="s">
        <v>942</v>
      </c>
      <c r="KCD38" s="658"/>
      <c r="KCE38" s="655">
        <f>-27.6-12.8-12.8-68.2-31-21.2</f>
        <v>-173.6</v>
      </c>
      <c r="KCF38" s="656"/>
      <c r="KCG38" s="657" t="s">
        <v>942</v>
      </c>
      <c r="KCH38" s="658"/>
      <c r="KCI38" s="655">
        <f>-27.6-12.8-12.8-68.2-31-21.2</f>
        <v>-173.6</v>
      </c>
      <c r="KCJ38" s="656"/>
      <c r="KCK38" s="657" t="s">
        <v>942</v>
      </c>
      <c r="KCL38" s="658"/>
      <c r="KCM38" s="655">
        <f>-27.6-12.8-12.8-68.2-31-21.2</f>
        <v>-173.6</v>
      </c>
      <c r="KCN38" s="656"/>
      <c r="KCO38" s="657" t="s">
        <v>942</v>
      </c>
      <c r="KCP38" s="658"/>
      <c r="KCQ38" s="655">
        <f>-27.6-12.8-12.8-68.2-31-21.2</f>
        <v>-173.6</v>
      </c>
      <c r="KCR38" s="656"/>
      <c r="KCS38" s="657" t="s">
        <v>942</v>
      </c>
      <c r="KCT38" s="658"/>
      <c r="KCU38" s="655">
        <f>-27.6-12.8-12.8-68.2-31-21.2</f>
        <v>-173.6</v>
      </c>
      <c r="KCV38" s="656"/>
      <c r="KCW38" s="657" t="s">
        <v>942</v>
      </c>
      <c r="KCX38" s="658"/>
      <c r="KCY38" s="655">
        <f>-27.6-12.8-12.8-68.2-31-21.2</f>
        <v>-173.6</v>
      </c>
      <c r="KCZ38" s="656"/>
      <c r="KDA38" s="657" t="s">
        <v>942</v>
      </c>
      <c r="KDB38" s="658"/>
      <c r="KDC38" s="655">
        <f>-27.6-12.8-12.8-68.2-31-21.2</f>
        <v>-173.6</v>
      </c>
      <c r="KDD38" s="656"/>
      <c r="KDE38" s="657" t="s">
        <v>942</v>
      </c>
      <c r="KDF38" s="658"/>
      <c r="KDG38" s="655">
        <f>-27.6-12.8-12.8-68.2-31-21.2</f>
        <v>-173.6</v>
      </c>
      <c r="KDH38" s="656"/>
      <c r="KDI38" s="657" t="s">
        <v>942</v>
      </c>
      <c r="KDJ38" s="658"/>
      <c r="KDK38" s="655">
        <f>-27.6-12.8-12.8-68.2-31-21.2</f>
        <v>-173.6</v>
      </c>
      <c r="KDL38" s="656"/>
      <c r="KDM38" s="657" t="s">
        <v>942</v>
      </c>
      <c r="KDN38" s="658"/>
      <c r="KDO38" s="655">
        <f>-27.6-12.8-12.8-68.2-31-21.2</f>
        <v>-173.6</v>
      </c>
      <c r="KDP38" s="656"/>
      <c r="KDQ38" s="657" t="s">
        <v>942</v>
      </c>
      <c r="KDR38" s="658"/>
      <c r="KDS38" s="655">
        <f>-27.6-12.8-12.8-68.2-31-21.2</f>
        <v>-173.6</v>
      </c>
      <c r="KDT38" s="656"/>
      <c r="KDU38" s="657" t="s">
        <v>942</v>
      </c>
      <c r="KDV38" s="658"/>
      <c r="KDW38" s="655">
        <f>-27.6-12.8-12.8-68.2-31-21.2</f>
        <v>-173.6</v>
      </c>
      <c r="KDX38" s="656"/>
      <c r="KDY38" s="657" t="s">
        <v>942</v>
      </c>
      <c r="KDZ38" s="658"/>
      <c r="KEA38" s="655">
        <f>-27.6-12.8-12.8-68.2-31-21.2</f>
        <v>-173.6</v>
      </c>
      <c r="KEB38" s="656"/>
      <c r="KEC38" s="657" t="s">
        <v>942</v>
      </c>
      <c r="KED38" s="658"/>
      <c r="KEE38" s="655">
        <f>-27.6-12.8-12.8-68.2-31-21.2</f>
        <v>-173.6</v>
      </c>
      <c r="KEF38" s="656"/>
      <c r="KEG38" s="657" t="s">
        <v>942</v>
      </c>
      <c r="KEH38" s="658"/>
      <c r="KEI38" s="655">
        <f>-27.6-12.8-12.8-68.2-31-21.2</f>
        <v>-173.6</v>
      </c>
      <c r="KEJ38" s="656"/>
      <c r="KEK38" s="657" t="s">
        <v>942</v>
      </c>
      <c r="KEL38" s="658"/>
      <c r="KEM38" s="655">
        <f>-27.6-12.8-12.8-68.2-31-21.2</f>
        <v>-173.6</v>
      </c>
      <c r="KEN38" s="656"/>
      <c r="KEO38" s="657" t="s">
        <v>942</v>
      </c>
      <c r="KEP38" s="658"/>
      <c r="KEQ38" s="655">
        <f>-27.6-12.8-12.8-68.2-31-21.2</f>
        <v>-173.6</v>
      </c>
      <c r="KER38" s="656"/>
      <c r="KES38" s="657" t="s">
        <v>942</v>
      </c>
      <c r="KET38" s="658"/>
      <c r="KEU38" s="655">
        <f>-27.6-12.8-12.8-68.2-31-21.2</f>
        <v>-173.6</v>
      </c>
      <c r="KEV38" s="656"/>
      <c r="KEW38" s="657" t="s">
        <v>942</v>
      </c>
      <c r="KEX38" s="658"/>
      <c r="KEY38" s="655">
        <f>-27.6-12.8-12.8-68.2-31-21.2</f>
        <v>-173.6</v>
      </c>
      <c r="KEZ38" s="656"/>
      <c r="KFA38" s="657" t="s">
        <v>942</v>
      </c>
      <c r="KFB38" s="658"/>
      <c r="KFC38" s="655">
        <f>-27.6-12.8-12.8-68.2-31-21.2</f>
        <v>-173.6</v>
      </c>
      <c r="KFD38" s="656"/>
      <c r="KFE38" s="657" t="s">
        <v>942</v>
      </c>
      <c r="KFF38" s="658"/>
      <c r="KFG38" s="655">
        <f>-27.6-12.8-12.8-68.2-31-21.2</f>
        <v>-173.6</v>
      </c>
      <c r="KFH38" s="656"/>
      <c r="KFI38" s="657" t="s">
        <v>942</v>
      </c>
      <c r="KFJ38" s="658"/>
      <c r="KFK38" s="655">
        <f>-27.6-12.8-12.8-68.2-31-21.2</f>
        <v>-173.6</v>
      </c>
      <c r="KFL38" s="656"/>
      <c r="KFM38" s="657" t="s">
        <v>942</v>
      </c>
      <c r="KFN38" s="658"/>
      <c r="KFO38" s="655">
        <f>-27.6-12.8-12.8-68.2-31-21.2</f>
        <v>-173.6</v>
      </c>
      <c r="KFP38" s="656"/>
      <c r="KFQ38" s="657" t="s">
        <v>942</v>
      </c>
      <c r="KFR38" s="658"/>
      <c r="KFS38" s="655">
        <f>-27.6-12.8-12.8-68.2-31-21.2</f>
        <v>-173.6</v>
      </c>
      <c r="KFT38" s="656"/>
      <c r="KFU38" s="657" t="s">
        <v>942</v>
      </c>
      <c r="KFV38" s="658"/>
      <c r="KFW38" s="655">
        <f>-27.6-12.8-12.8-68.2-31-21.2</f>
        <v>-173.6</v>
      </c>
      <c r="KFX38" s="656"/>
      <c r="KFY38" s="657" t="s">
        <v>942</v>
      </c>
      <c r="KFZ38" s="658"/>
      <c r="KGA38" s="655">
        <f>-27.6-12.8-12.8-68.2-31-21.2</f>
        <v>-173.6</v>
      </c>
      <c r="KGB38" s="656"/>
      <c r="KGC38" s="657" t="s">
        <v>942</v>
      </c>
      <c r="KGD38" s="658"/>
      <c r="KGE38" s="655">
        <f>-27.6-12.8-12.8-68.2-31-21.2</f>
        <v>-173.6</v>
      </c>
      <c r="KGF38" s="656"/>
      <c r="KGG38" s="657" t="s">
        <v>942</v>
      </c>
      <c r="KGH38" s="658"/>
      <c r="KGI38" s="655">
        <f>-27.6-12.8-12.8-68.2-31-21.2</f>
        <v>-173.6</v>
      </c>
      <c r="KGJ38" s="656"/>
      <c r="KGK38" s="657" t="s">
        <v>942</v>
      </c>
      <c r="KGL38" s="658"/>
      <c r="KGM38" s="655">
        <f>-27.6-12.8-12.8-68.2-31-21.2</f>
        <v>-173.6</v>
      </c>
      <c r="KGN38" s="656"/>
      <c r="KGO38" s="657" t="s">
        <v>942</v>
      </c>
      <c r="KGP38" s="658"/>
      <c r="KGQ38" s="655">
        <f>-27.6-12.8-12.8-68.2-31-21.2</f>
        <v>-173.6</v>
      </c>
      <c r="KGR38" s="656"/>
      <c r="KGS38" s="657" t="s">
        <v>942</v>
      </c>
      <c r="KGT38" s="658"/>
      <c r="KGU38" s="655">
        <f>-27.6-12.8-12.8-68.2-31-21.2</f>
        <v>-173.6</v>
      </c>
      <c r="KGV38" s="656"/>
      <c r="KGW38" s="657" t="s">
        <v>942</v>
      </c>
      <c r="KGX38" s="658"/>
      <c r="KGY38" s="655">
        <f>-27.6-12.8-12.8-68.2-31-21.2</f>
        <v>-173.6</v>
      </c>
      <c r="KGZ38" s="656"/>
      <c r="KHA38" s="657" t="s">
        <v>942</v>
      </c>
      <c r="KHB38" s="658"/>
      <c r="KHC38" s="655">
        <f>-27.6-12.8-12.8-68.2-31-21.2</f>
        <v>-173.6</v>
      </c>
      <c r="KHD38" s="656"/>
      <c r="KHE38" s="657" t="s">
        <v>942</v>
      </c>
      <c r="KHF38" s="658"/>
      <c r="KHG38" s="655">
        <f>-27.6-12.8-12.8-68.2-31-21.2</f>
        <v>-173.6</v>
      </c>
      <c r="KHH38" s="656"/>
      <c r="KHI38" s="657" t="s">
        <v>942</v>
      </c>
      <c r="KHJ38" s="658"/>
      <c r="KHK38" s="655">
        <f>-27.6-12.8-12.8-68.2-31-21.2</f>
        <v>-173.6</v>
      </c>
      <c r="KHL38" s="656"/>
      <c r="KHM38" s="657" t="s">
        <v>942</v>
      </c>
      <c r="KHN38" s="658"/>
      <c r="KHO38" s="655">
        <f>-27.6-12.8-12.8-68.2-31-21.2</f>
        <v>-173.6</v>
      </c>
      <c r="KHP38" s="656"/>
      <c r="KHQ38" s="657" t="s">
        <v>942</v>
      </c>
      <c r="KHR38" s="658"/>
      <c r="KHS38" s="655">
        <f>-27.6-12.8-12.8-68.2-31-21.2</f>
        <v>-173.6</v>
      </c>
      <c r="KHT38" s="656"/>
      <c r="KHU38" s="657" t="s">
        <v>942</v>
      </c>
      <c r="KHV38" s="658"/>
      <c r="KHW38" s="655">
        <f>-27.6-12.8-12.8-68.2-31-21.2</f>
        <v>-173.6</v>
      </c>
      <c r="KHX38" s="656"/>
      <c r="KHY38" s="657" t="s">
        <v>942</v>
      </c>
      <c r="KHZ38" s="658"/>
      <c r="KIA38" s="655">
        <f>-27.6-12.8-12.8-68.2-31-21.2</f>
        <v>-173.6</v>
      </c>
      <c r="KIB38" s="656"/>
      <c r="KIC38" s="657" t="s">
        <v>942</v>
      </c>
      <c r="KID38" s="658"/>
      <c r="KIE38" s="655">
        <f>-27.6-12.8-12.8-68.2-31-21.2</f>
        <v>-173.6</v>
      </c>
      <c r="KIF38" s="656"/>
      <c r="KIG38" s="657" t="s">
        <v>942</v>
      </c>
      <c r="KIH38" s="658"/>
      <c r="KII38" s="655">
        <f>-27.6-12.8-12.8-68.2-31-21.2</f>
        <v>-173.6</v>
      </c>
      <c r="KIJ38" s="656"/>
      <c r="KIK38" s="657" t="s">
        <v>942</v>
      </c>
      <c r="KIL38" s="658"/>
      <c r="KIM38" s="655">
        <f>-27.6-12.8-12.8-68.2-31-21.2</f>
        <v>-173.6</v>
      </c>
      <c r="KIN38" s="656"/>
      <c r="KIO38" s="657" t="s">
        <v>942</v>
      </c>
      <c r="KIP38" s="658"/>
      <c r="KIQ38" s="655">
        <f>-27.6-12.8-12.8-68.2-31-21.2</f>
        <v>-173.6</v>
      </c>
      <c r="KIR38" s="656"/>
      <c r="KIS38" s="657" t="s">
        <v>942</v>
      </c>
      <c r="KIT38" s="658"/>
      <c r="KIU38" s="655">
        <f>-27.6-12.8-12.8-68.2-31-21.2</f>
        <v>-173.6</v>
      </c>
      <c r="KIV38" s="656"/>
      <c r="KIW38" s="657" t="s">
        <v>942</v>
      </c>
      <c r="KIX38" s="658"/>
      <c r="KIY38" s="655">
        <f>-27.6-12.8-12.8-68.2-31-21.2</f>
        <v>-173.6</v>
      </c>
      <c r="KIZ38" s="656"/>
      <c r="KJA38" s="657" t="s">
        <v>942</v>
      </c>
      <c r="KJB38" s="658"/>
      <c r="KJC38" s="655">
        <f>-27.6-12.8-12.8-68.2-31-21.2</f>
        <v>-173.6</v>
      </c>
      <c r="KJD38" s="656"/>
      <c r="KJE38" s="657" t="s">
        <v>942</v>
      </c>
      <c r="KJF38" s="658"/>
      <c r="KJG38" s="655">
        <f>-27.6-12.8-12.8-68.2-31-21.2</f>
        <v>-173.6</v>
      </c>
      <c r="KJH38" s="656"/>
      <c r="KJI38" s="657" t="s">
        <v>942</v>
      </c>
      <c r="KJJ38" s="658"/>
      <c r="KJK38" s="655">
        <f>-27.6-12.8-12.8-68.2-31-21.2</f>
        <v>-173.6</v>
      </c>
      <c r="KJL38" s="656"/>
      <c r="KJM38" s="657" t="s">
        <v>942</v>
      </c>
      <c r="KJN38" s="658"/>
      <c r="KJO38" s="655">
        <f>-27.6-12.8-12.8-68.2-31-21.2</f>
        <v>-173.6</v>
      </c>
      <c r="KJP38" s="656"/>
      <c r="KJQ38" s="657" t="s">
        <v>942</v>
      </c>
      <c r="KJR38" s="658"/>
      <c r="KJS38" s="655">
        <f>-27.6-12.8-12.8-68.2-31-21.2</f>
        <v>-173.6</v>
      </c>
      <c r="KJT38" s="656"/>
      <c r="KJU38" s="657" t="s">
        <v>942</v>
      </c>
      <c r="KJV38" s="658"/>
      <c r="KJW38" s="655">
        <f>-27.6-12.8-12.8-68.2-31-21.2</f>
        <v>-173.6</v>
      </c>
      <c r="KJX38" s="656"/>
      <c r="KJY38" s="657" t="s">
        <v>942</v>
      </c>
      <c r="KJZ38" s="658"/>
      <c r="KKA38" s="655">
        <f>-27.6-12.8-12.8-68.2-31-21.2</f>
        <v>-173.6</v>
      </c>
      <c r="KKB38" s="656"/>
      <c r="KKC38" s="657" t="s">
        <v>942</v>
      </c>
      <c r="KKD38" s="658"/>
      <c r="KKE38" s="655">
        <f>-27.6-12.8-12.8-68.2-31-21.2</f>
        <v>-173.6</v>
      </c>
      <c r="KKF38" s="656"/>
      <c r="KKG38" s="657" t="s">
        <v>942</v>
      </c>
      <c r="KKH38" s="658"/>
      <c r="KKI38" s="655">
        <f>-27.6-12.8-12.8-68.2-31-21.2</f>
        <v>-173.6</v>
      </c>
      <c r="KKJ38" s="656"/>
      <c r="KKK38" s="657" t="s">
        <v>942</v>
      </c>
      <c r="KKL38" s="658"/>
      <c r="KKM38" s="655">
        <f>-27.6-12.8-12.8-68.2-31-21.2</f>
        <v>-173.6</v>
      </c>
      <c r="KKN38" s="656"/>
      <c r="KKO38" s="657" t="s">
        <v>942</v>
      </c>
      <c r="KKP38" s="658"/>
      <c r="KKQ38" s="655">
        <f>-27.6-12.8-12.8-68.2-31-21.2</f>
        <v>-173.6</v>
      </c>
      <c r="KKR38" s="656"/>
      <c r="KKS38" s="657" t="s">
        <v>942</v>
      </c>
      <c r="KKT38" s="658"/>
      <c r="KKU38" s="655">
        <f>-27.6-12.8-12.8-68.2-31-21.2</f>
        <v>-173.6</v>
      </c>
      <c r="KKV38" s="656"/>
      <c r="KKW38" s="657" t="s">
        <v>942</v>
      </c>
      <c r="KKX38" s="658"/>
      <c r="KKY38" s="655">
        <f>-27.6-12.8-12.8-68.2-31-21.2</f>
        <v>-173.6</v>
      </c>
      <c r="KKZ38" s="656"/>
      <c r="KLA38" s="657" t="s">
        <v>942</v>
      </c>
      <c r="KLB38" s="658"/>
      <c r="KLC38" s="655">
        <f>-27.6-12.8-12.8-68.2-31-21.2</f>
        <v>-173.6</v>
      </c>
      <c r="KLD38" s="656"/>
      <c r="KLE38" s="657" t="s">
        <v>942</v>
      </c>
      <c r="KLF38" s="658"/>
      <c r="KLG38" s="655">
        <f>-27.6-12.8-12.8-68.2-31-21.2</f>
        <v>-173.6</v>
      </c>
      <c r="KLH38" s="656"/>
      <c r="KLI38" s="657" t="s">
        <v>942</v>
      </c>
      <c r="KLJ38" s="658"/>
      <c r="KLK38" s="655">
        <f>-27.6-12.8-12.8-68.2-31-21.2</f>
        <v>-173.6</v>
      </c>
      <c r="KLL38" s="656"/>
      <c r="KLM38" s="657" t="s">
        <v>942</v>
      </c>
      <c r="KLN38" s="658"/>
      <c r="KLO38" s="655">
        <f>-27.6-12.8-12.8-68.2-31-21.2</f>
        <v>-173.6</v>
      </c>
      <c r="KLP38" s="656"/>
      <c r="KLQ38" s="657" t="s">
        <v>942</v>
      </c>
      <c r="KLR38" s="658"/>
      <c r="KLS38" s="655">
        <f>-27.6-12.8-12.8-68.2-31-21.2</f>
        <v>-173.6</v>
      </c>
      <c r="KLT38" s="656"/>
      <c r="KLU38" s="657" t="s">
        <v>942</v>
      </c>
      <c r="KLV38" s="658"/>
      <c r="KLW38" s="655">
        <f>-27.6-12.8-12.8-68.2-31-21.2</f>
        <v>-173.6</v>
      </c>
      <c r="KLX38" s="656"/>
      <c r="KLY38" s="657" t="s">
        <v>942</v>
      </c>
      <c r="KLZ38" s="658"/>
      <c r="KMA38" s="655">
        <f>-27.6-12.8-12.8-68.2-31-21.2</f>
        <v>-173.6</v>
      </c>
      <c r="KMB38" s="656"/>
      <c r="KMC38" s="657" t="s">
        <v>942</v>
      </c>
      <c r="KMD38" s="658"/>
      <c r="KME38" s="655">
        <f>-27.6-12.8-12.8-68.2-31-21.2</f>
        <v>-173.6</v>
      </c>
      <c r="KMF38" s="656"/>
      <c r="KMG38" s="657" t="s">
        <v>942</v>
      </c>
      <c r="KMH38" s="658"/>
      <c r="KMI38" s="655">
        <f>-27.6-12.8-12.8-68.2-31-21.2</f>
        <v>-173.6</v>
      </c>
      <c r="KMJ38" s="656"/>
      <c r="KMK38" s="657" t="s">
        <v>942</v>
      </c>
      <c r="KML38" s="658"/>
      <c r="KMM38" s="655">
        <f>-27.6-12.8-12.8-68.2-31-21.2</f>
        <v>-173.6</v>
      </c>
      <c r="KMN38" s="656"/>
      <c r="KMO38" s="657" t="s">
        <v>942</v>
      </c>
      <c r="KMP38" s="658"/>
      <c r="KMQ38" s="655">
        <f>-27.6-12.8-12.8-68.2-31-21.2</f>
        <v>-173.6</v>
      </c>
      <c r="KMR38" s="656"/>
      <c r="KMS38" s="657" t="s">
        <v>942</v>
      </c>
      <c r="KMT38" s="658"/>
      <c r="KMU38" s="655">
        <f>-27.6-12.8-12.8-68.2-31-21.2</f>
        <v>-173.6</v>
      </c>
      <c r="KMV38" s="656"/>
      <c r="KMW38" s="657" t="s">
        <v>942</v>
      </c>
      <c r="KMX38" s="658"/>
      <c r="KMY38" s="655">
        <f>-27.6-12.8-12.8-68.2-31-21.2</f>
        <v>-173.6</v>
      </c>
      <c r="KMZ38" s="656"/>
      <c r="KNA38" s="657" t="s">
        <v>942</v>
      </c>
      <c r="KNB38" s="658"/>
      <c r="KNC38" s="655">
        <f>-27.6-12.8-12.8-68.2-31-21.2</f>
        <v>-173.6</v>
      </c>
      <c r="KND38" s="656"/>
      <c r="KNE38" s="657" t="s">
        <v>942</v>
      </c>
      <c r="KNF38" s="658"/>
      <c r="KNG38" s="655">
        <f>-27.6-12.8-12.8-68.2-31-21.2</f>
        <v>-173.6</v>
      </c>
      <c r="KNH38" s="656"/>
      <c r="KNI38" s="657" t="s">
        <v>942</v>
      </c>
      <c r="KNJ38" s="658"/>
      <c r="KNK38" s="655">
        <f>-27.6-12.8-12.8-68.2-31-21.2</f>
        <v>-173.6</v>
      </c>
      <c r="KNL38" s="656"/>
      <c r="KNM38" s="657" t="s">
        <v>942</v>
      </c>
      <c r="KNN38" s="658"/>
      <c r="KNO38" s="655">
        <f>-27.6-12.8-12.8-68.2-31-21.2</f>
        <v>-173.6</v>
      </c>
      <c r="KNP38" s="656"/>
      <c r="KNQ38" s="657" t="s">
        <v>942</v>
      </c>
      <c r="KNR38" s="658"/>
      <c r="KNS38" s="655">
        <f>-27.6-12.8-12.8-68.2-31-21.2</f>
        <v>-173.6</v>
      </c>
      <c r="KNT38" s="656"/>
      <c r="KNU38" s="657" t="s">
        <v>942</v>
      </c>
      <c r="KNV38" s="658"/>
      <c r="KNW38" s="655">
        <f>-27.6-12.8-12.8-68.2-31-21.2</f>
        <v>-173.6</v>
      </c>
      <c r="KNX38" s="656"/>
      <c r="KNY38" s="657" t="s">
        <v>942</v>
      </c>
      <c r="KNZ38" s="658"/>
      <c r="KOA38" s="655">
        <f>-27.6-12.8-12.8-68.2-31-21.2</f>
        <v>-173.6</v>
      </c>
      <c r="KOB38" s="656"/>
      <c r="KOC38" s="657" t="s">
        <v>942</v>
      </c>
      <c r="KOD38" s="658"/>
      <c r="KOE38" s="655">
        <f>-27.6-12.8-12.8-68.2-31-21.2</f>
        <v>-173.6</v>
      </c>
      <c r="KOF38" s="656"/>
      <c r="KOG38" s="657" t="s">
        <v>942</v>
      </c>
      <c r="KOH38" s="658"/>
      <c r="KOI38" s="655">
        <f>-27.6-12.8-12.8-68.2-31-21.2</f>
        <v>-173.6</v>
      </c>
      <c r="KOJ38" s="656"/>
      <c r="KOK38" s="657" t="s">
        <v>942</v>
      </c>
      <c r="KOL38" s="658"/>
      <c r="KOM38" s="655">
        <f>-27.6-12.8-12.8-68.2-31-21.2</f>
        <v>-173.6</v>
      </c>
      <c r="KON38" s="656"/>
      <c r="KOO38" s="657" t="s">
        <v>942</v>
      </c>
      <c r="KOP38" s="658"/>
      <c r="KOQ38" s="655">
        <f>-27.6-12.8-12.8-68.2-31-21.2</f>
        <v>-173.6</v>
      </c>
      <c r="KOR38" s="656"/>
      <c r="KOS38" s="657" t="s">
        <v>942</v>
      </c>
      <c r="KOT38" s="658"/>
      <c r="KOU38" s="655">
        <f>-27.6-12.8-12.8-68.2-31-21.2</f>
        <v>-173.6</v>
      </c>
      <c r="KOV38" s="656"/>
      <c r="KOW38" s="657" t="s">
        <v>942</v>
      </c>
      <c r="KOX38" s="658"/>
      <c r="KOY38" s="655">
        <f>-27.6-12.8-12.8-68.2-31-21.2</f>
        <v>-173.6</v>
      </c>
      <c r="KOZ38" s="656"/>
      <c r="KPA38" s="657" t="s">
        <v>942</v>
      </c>
      <c r="KPB38" s="658"/>
      <c r="KPC38" s="655">
        <f>-27.6-12.8-12.8-68.2-31-21.2</f>
        <v>-173.6</v>
      </c>
      <c r="KPD38" s="656"/>
      <c r="KPE38" s="657" t="s">
        <v>942</v>
      </c>
      <c r="KPF38" s="658"/>
      <c r="KPG38" s="655">
        <f>-27.6-12.8-12.8-68.2-31-21.2</f>
        <v>-173.6</v>
      </c>
      <c r="KPH38" s="656"/>
      <c r="KPI38" s="657" t="s">
        <v>942</v>
      </c>
      <c r="KPJ38" s="658"/>
      <c r="KPK38" s="655">
        <f>-27.6-12.8-12.8-68.2-31-21.2</f>
        <v>-173.6</v>
      </c>
      <c r="KPL38" s="656"/>
      <c r="KPM38" s="657" t="s">
        <v>942</v>
      </c>
      <c r="KPN38" s="658"/>
      <c r="KPO38" s="655">
        <f>-27.6-12.8-12.8-68.2-31-21.2</f>
        <v>-173.6</v>
      </c>
      <c r="KPP38" s="656"/>
      <c r="KPQ38" s="657" t="s">
        <v>942</v>
      </c>
      <c r="KPR38" s="658"/>
      <c r="KPS38" s="655">
        <f>-27.6-12.8-12.8-68.2-31-21.2</f>
        <v>-173.6</v>
      </c>
      <c r="KPT38" s="656"/>
      <c r="KPU38" s="657" t="s">
        <v>942</v>
      </c>
      <c r="KPV38" s="658"/>
      <c r="KPW38" s="655">
        <f>-27.6-12.8-12.8-68.2-31-21.2</f>
        <v>-173.6</v>
      </c>
      <c r="KPX38" s="656"/>
      <c r="KPY38" s="657" t="s">
        <v>942</v>
      </c>
      <c r="KPZ38" s="658"/>
      <c r="KQA38" s="655">
        <f>-27.6-12.8-12.8-68.2-31-21.2</f>
        <v>-173.6</v>
      </c>
      <c r="KQB38" s="656"/>
      <c r="KQC38" s="657" t="s">
        <v>942</v>
      </c>
      <c r="KQD38" s="658"/>
      <c r="KQE38" s="655">
        <f>-27.6-12.8-12.8-68.2-31-21.2</f>
        <v>-173.6</v>
      </c>
      <c r="KQF38" s="656"/>
      <c r="KQG38" s="657" t="s">
        <v>942</v>
      </c>
      <c r="KQH38" s="658"/>
      <c r="KQI38" s="655">
        <f>-27.6-12.8-12.8-68.2-31-21.2</f>
        <v>-173.6</v>
      </c>
      <c r="KQJ38" s="656"/>
      <c r="KQK38" s="657" t="s">
        <v>942</v>
      </c>
      <c r="KQL38" s="658"/>
      <c r="KQM38" s="655">
        <f>-27.6-12.8-12.8-68.2-31-21.2</f>
        <v>-173.6</v>
      </c>
      <c r="KQN38" s="656"/>
      <c r="KQO38" s="657" t="s">
        <v>942</v>
      </c>
      <c r="KQP38" s="658"/>
      <c r="KQQ38" s="655">
        <f>-27.6-12.8-12.8-68.2-31-21.2</f>
        <v>-173.6</v>
      </c>
      <c r="KQR38" s="656"/>
      <c r="KQS38" s="657" t="s">
        <v>942</v>
      </c>
      <c r="KQT38" s="658"/>
      <c r="KQU38" s="655">
        <f>-27.6-12.8-12.8-68.2-31-21.2</f>
        <v>-173.6</v>
      </c>
      <c r="KQV38" s="656"/>
      <c r="KQW38" s="657" t="s">
        <v>942</v>
      </c>
      <c r="KQX38" s="658"/>
      <c r="KQY38" s="655">
        <f>-27.6-12.8-12.8-68.2-31-21.2</f>
        <v>-173.6</v>
      </c>
      <c r="KQZ38" s="656"/>
      <c r="KRA38" s="657" t="s">
        <v>942</v>
      </c>
      <c r="KRB38" s="658"/>
      <c r="KRC38" s="655">
        <f>-27.6-12.8-12.8-68.2-31-21.2</f>
        <v>-173.6</v>
      </c>
      <c r="KRD38" s="656"/>
      <c r="KRE38" s="657" t="s">
        <v>942</v>
      </c>
      <c r="KRF38" s="658"/>
      <c r="KRG38" s="655">
        <f>-27.6-12.8-12.8-68.2-31-21.2</f>
        <v>-173.6</v>
      </c>
      <c r="KRH38" s="656"/>
      <c r="KRI38" s="657" t="s">
        <v>942</v>
      </c>
      <c r="KRJ38" s="658"/>
      <c r="KRK38" s="655">
        <f>-27.6-12.8-12.8-68.2-31-21.2</f>
        <v>-173.6</v>
      </c>
      <c r="KRL38" s="656"/>
      <c r="KRM38" s="657" t="s">
        <v>942</v>
      </c>
      <c r="KRN38" s="658"/>
      <c r="KRO38" s="655">
        <f>-27.6-12.8-12.8-68.2-31-21.2</f>
        <v>-173.6</v>
      </c>
      <c r="KRP38" s="656"/>
      <c r="KRQ38" s="657" t="s">
        <v>942</v>
      </c>
      <c r="KRR38" s="658"/>
      <c r="KRS38" s="655">
        <f>-27.6-12.8-12.8-68.2-31-21.2</f>
        <v>-173.6</v>
      </c>
      <c r="KRT38" s="656"/>
      <c r="KRU38" s="657" t="s">
        <v>942</v>
      </c>
      <c r="KRV38" s="658"/>
      <c r="KRW38" s="655">
        <f>-27.6-12.8-12.8-68.2-31-21.2</f>
        <v>-173.6</v>
      </c>
      <c r="KRX38" s="656"/>
      <c r="KRY38" s="657" t="s">
        <v>942</v>
      </c>
      <c r="KRZ38" s="658"/>
      <c r="KSA38" s="655">
        <f>-27.6-12.8-12.8-68.2-31-21.2</f>
        <v>-173.6</v>
      </c>
      <c r="KSB38" s="656"/>
      <c r="KSC38" s="657" t="s">
        <v>942</v>
      </c>
      <c r="KSD38" s="658"/>
      <c r="KSE38" s="655">
        <f>-27.6-12.8-12.8-68.2-31-21.2</f>
        <v>-173.6</v>
      </c>
      <c r="KSF38" s="656"/>
      <c r="KSG38" s="657" t="s">
        <v>942</v>
      </c>
      <c r="KSH38" s="658"/>
      <c r="KSI38" s="655">
        <f>-27.6-12.8-12.8-68.2-31-21.2</f>
        <v>-173.6</v>
      </c>
      <c r="KSJ38" s="656"/>
      <c r="KSK38" s="657" t="s">
        <v>942</v>
      </c>
      <c r="KSL38" s="658"/>
      <c r="KSM38" s="655">
        <f>-27.6-12.8-12.8-68.2-31-21.2</f>
        <v>-173.6</v>
      </c>
      <c r="KSN38" s="656"/>
      <c r="KSO38" s="657" t="s">
        <v>942</v>
      </c>
      <c r="KSP38" s="658"/>
      <c r="KSQ38" s="655">
        <f>-27.6-12.8-12.8-68.2-31-21.2</f>
        <v>-173.6</v>
      </c>
      <c r="KSR38" s="656"/>
      <c r="KSS38" s="657" t="s">
        <v>942</v>
      </c>
      <c r="KST38" s="658"/>
      <c r="KSU38" s="655">
        <f>-27.6-12.8-12.8-68.2-31-21.2</f>
        <v>-173.6</v>
      </c>
      <c r="KSV38" s="656"/>
      <c r="KSW38" s="657" t="s">
        <v>942</v>
      </c>
      <c r="KSX38" s="658"/>
      <c r="KSY38" s="655">
        <f>-27.6-12.8-12.8-68.2-31-21.2</f>
        <v>-173.6</v>
      </c>
      <c r="KSZ38" s="656"/>
      <c r="KTA38" s="657" t="s">
        <v>942</v>
      </c>
      <c r="KTB38" s="658"/>
      <c r="KTC38" s="655">
        <f>-27.6-12.8-12.8-68.2-31-21.2</f>
        <v>-173.6</v>
      </c>
      <c r="KTD38" s="656"/>
      <c r="KTE38" s="657" t="s">
        <v>942</v>
      </c>
      <c r="KTF38" s="658"/>
      <c r="KTG38" s="655">
        <f>-27.6-12.8-12.8-68.2-31-21.2</f>
        <v>-173.6</v>
      </c>
      <c r="KTH38" s="656"/>
      <c r="KTI38" s="657" t="s">
        <v>942</v>
      </c>
      <c r="KTJ38" s="658"/>
      <c r="KTK38" s="655">
        <f>-27.6-12.8-12.8-68.2-31-21.2</f>
        <v>-173.6</v>
      </c>
      <c r="KTL38" s="656"/>
      <c r="KTM38" s="657" t="s">
        <v>942</v>
      </c>
      <c r="KTN38" s="658"/>
      <c r="KTO38" s="655">
        <f>-27.6-12.8-12.8-68.2-31-21.2</f>
        <v>-173.6</v>
      </c>
      <c r="KTP38" s="656"/>
      <c r="KTQ38" s="657" t="s">
        <v>942</v>
      </c>
      <c r="KTR38" s="658"/>
      <c r="KTS38" s="655">
        <f>-27.6-12.8-12.8-68.2-31-21.2</f>
        <v>-173.6</v>
      </c>
      <c r="KTT38" s="656"/>
      <c r="KTU38" s="657" t="s">
        <v>942</v>
      </c>
      <c r="KTV38" s="658"/>
      <c r="KTW38" s="655">
        <f>-27.6-12.8-12.8-68.2-31-21.2</f>
        <v>-173.6</v>
      </c>
      <c r="KTX38" s="656"/>
      <c r="KTY38" s="657" t="s">
        <v>942</v>
      </c>
      <c r="KTZ38" s="658"/>
      <c r="KUA38" s="655">
        <f>-27.6-12.8-12.8-68.2-31-21.2</f>
        <v>-173.6</v>
      </c>
      <c r="KUB38" s="656"/>
      <c r="KUC38" s="657" t="s">
        <v>942</v>
      </c>
      <c r="KUD38" s="658"/>
      <c r="KUE38" s="655">
        <f>-27.6-12.8-12.8-68.2-31-21.2</f>
        <v>-173.6</v>
      </c>
      <c r="KUF38" s="656"/>
      <c r="KUG38" s="657" t="s">
        <v>942</v>
      </c>
      <c r="KUH38" s="658"/>
      <c r="KUI38" s="655">
        <f>-27.6-12.8-12.8-68.2-31-21.2</f>
        <v>-173.6</v>
      </c>
      <c r="KUJ38" s="656"/>
      <c r="KUK38" s="657" t="s">
        <v>942</v>
      </c>
      <c r="KUL38" s="658"/>
      <c r="KUM38" s="655">
        <f>-27.6-12.8-12.8-68.2-31-21.2</f>
        <v>-173.6</v>
      </c>
      <c r="KUN38" s="656"/>
      <c r="KUO38" s="657" t="s">
        <v>942</v>
      </c>
      <c r="KUP38" s="658"/>
      <c r="KUQ38" s="655">
        <f>-27.6-12.8-12.8-68.2-31-21.2</f>
        <v>-173.6</v>
      </c>
      <c r="KUR38" s="656"/>
      <c r="KUS38" s="657" t="s">
        <v>942</v>
      </c>
      <c r="KUT38" s="658"/>
      <c r="KUU38" s="655">
        <f>-27.6-12.8-12.8-68.2-31-21.2</f>
        <v>-173.6</v>
      </c>
      <c r="KUV38" s="656"/>
      <c r="KUW38" s="657" t="s">
        <v>942</v>
      </c>
      <c r="KUX38" s="658"/>
      <c r="KUY38" s="655">
        <f>-27.6-12.8-12.8-68.2-31-21.2</f>
        <v>-173.6</v>
      </c>
      <c r="KUZ38" s="656"/>
      <c r="KVA38" s="657" t="s">
        <v>942</v>
      </c>
      <c r="KVB38" s="658"/>
      <c r="KVC38" s="655">
        <f>-27.6-12.8-12.8-68.2-31-21.2</f>
        <v>-173.6</v>
      </c>
      <c r="KVD38" s="656"/>
      <c r="KVE38" s="657" t="s">
        <v>942</v>
      </c>
      <c r="KVF38" s="658"/>
      <c r="KVG38" s="655">
        <f>-27.6-12.8-12.8-68.2-31-21.2</f>
        <v>-173.6</v>
      </c>
      <c r="KVH38" s="656"/>
      <c r="KVI38" s="657" t="s">
        <v>942</v>
      </c>
      <c r="KVJ38" s="658"/>
      <c r="KVK38" s="655">
        <f>-27.6-12.8-12.8-68.2-31-21.2</f>
        <v>-173.6</v>
      </c>
      <c r="KVL38" s="656"/>
      <c r="KVM38" s="657" t="s">
        <v>942</v>
      </c>
      <c r="KVN38" s="658"/>
      <c r="KVO38" s="655">
        <f>-27.6-12.8-12.8-68.2-31-21.2</f>
        <v>-173.6</v>
      </c>
      <c r="KVP38" s="656"/>
      <c r="KVQ38" s="657" t="s">
        <v>942</v>
      </c>
      <c r="KVR38" s="658"/>
      <c r="KVS38" s="655">
        <f>-27.6-12.8-12.8-68.2-31-21.2</f>
        <v>-173.6</v>
      </c>
      <c r="KVT38" s="656"/>
      <c r="KVU38" s="657" t="s">
        <v>942</v>
      </c>
      <c r="KVV38" s="658"/>
      <c r="KVW38" s="655">
        <f>-27.6-12.8-12.8-68.2-31-21.2</f>
        <v>-173.6</v>
      </c>
      <c r="KVX38" s="656"/>
      <c r="KVY38" s="657" t="s">
        <v>942</v>
      </c>
      <c r="KVZ38" s="658"/>
      <c r="KWA38" s="655">
        <f>-27.6-12.8-12.8-68.2-31-21.2</f>
        <v>-173.6</v>
      </c>
      <c r="KWB38" s="656"/>
      <c r="KWC38" s="657" t="s">
        <v>942</v>
      </c>
      <c r="KWD38" s="658"/>
      <c r="KWE38" s="655">
        <f>-27.6-12.8-12.8-68.2-31-21.2</f>
        <v>-173.6</v>
      </c>
      <c r="KWF38" s="656"/>
      <c r="KWG38" s="657" t="s">
        <v>942</v>
      </c>
      <c r="KWH38" s="658"/>
      <c r="KWI38" s="655">
        <f>-27.6-12.8-12.8-68.2-31-21.2</f>
        <v>-173.6</v>
      </c>
      <c r="KWJ38" s="656"/>
      <c r="KWK38" s="657" t="s">
        <v>942</v>
      </c>
      <c r="KWL38" s="658"/>
      <c r="KWM38" s="655">
        <f>-27.6-12.8-12.8-68.2-31-21.2</f>
        <v>-173.6</v>
      </c>
      <c r="KWN38" s="656"/>
      <c r="KWO38" s="657" t="s">
        <v>942</v>
      </c>
      <c r="KWP38" s="658"/>
      <c r="KWQ38" s="655">
        <f>-27.6-12.8-12.8-68.2-31-21.2</f>
        <v>-173.6</v>
      </c>
      <c r="KWR38" s="656"/>
      <c r="KWS38" s="657" t="s">
        <v>942</v>
      </c>
      <c r="KWT38" s="658"/>
      <c r="KWU38" s="655">
        <f>-27.6-12.8-12.8-68.2-31-21.2</f>
        <v>-173.6</v>
      </c>
      <c r="KWV38" s="656"/>
      <c r="KWW38" s="657" t="s">
        <v>942</v>
      </c>
      <c r="KWX38" s="658"/>
      <c r="KWY38" s="655">
        <f>-27.6-12.8-12.8-68.2-31-21.2</f>
        <v>-173.6</v>
      </c>
      <c r="KWZ38" s="656"/>
      <c r="KXA38" s="657" t="s">
        <v>942</v>
      </c>
      <c r="KXB38" s="658"/>
      <c r="KXC38" s="655">
        <f>-27.6-12.8-12.8-68.2-31-21.2</f>
        <v>-173.6</v>
      </c>
      <c r="KXD38" s="656"/>
      <c r="KXE38" s="657" t="s">
        <v>942</v>
      </c>
      <c r="KXF38" s="658"/>
      <c r="KXG38" s="655">
        <f>-27.6-12.8-12.8-68.2-31-21.2</f>
        <v>-173.6</v>
      </c>
      <c r="KXH38" s="656"/>
      <c r="KXI38" s="657" t="s">
        <v>942</v>
      </c>
      <c r="KXJ38" s="658"/>
      <c r="KXK38" s="655">
        <f>-27.6-12.8-12.8-68.2-31-21.2</f>
        <v>-173.6</v>
      </c>
      <c r="KXL38" s="656"/>
      <c r="KXM38" s="657" t="s">
        <v>942</v>
      </c>
      <c r="KXN38" s="658"/>
      <c r="KXO38" s="655">
        <f>-27.6-12.8-12.8-68.2-31-21.2</f>
        <v>-173.6</v>
      </c>
      <c r="KXP38" s="656"/>
      <c r="KXQ38" s="657" t="s">
        <v>942</v>
      </c>
      <c r="KXR38" s="658"/>
      <c r="KXS38" s="655">
        <f>-27.6-12.8-12.8-68.2-31-21.2</f>
        <v>-173.6</v>
      </c>
      <c r="KXT38" s="656"/>
      <c r="KXU38" s="657" t="s">
        <v>942</v>
      </c>
      <c r="KXV38" s="658"/>
      <c r="KXW38" s="655">
        <f>-27.6-12.8-12.8-68.2-31-21.2</f>
        <v>-173.6</v>
      </c>
      <c r="KXX38" s="656"/>
      <c r="KXY38" s="657" t="s">
        <v>942</v>
      </c>
      <c r="KXZ38" s="658"/>
      <c r="KYA38" s="655">
        <f>-27.6-12.8-12.8-68.2-31-21.2</f>
        <v>-173.6</v>
      </c>
      <c r="KYB38" s="656"/>
      <c r="KYC38" s="657" t="s">
        <v>942</v>
      </c>
      <c r="KYD38" s="658"/>
      <c r="KYE38" s="655">
        <f>-27.6-12.8-12.8-68.2-31-21.2</f>
        <v>-173.6</v>
      </c>
      <c r="KYF38" s="656"/>
      <c r="KYG38" s="657" t="s">
        <v>942</v>
      </c>
      <c r="KYH38" s="658"/>
      <c r="KYI38" s="655">
        <f>-27.6-12.8-12.8-68.2-31-21.2</f>
        <v>-173.6</v>
      </c>
      <c r="KYJ38" s="656"/>
      <c r="KYK38" s="657" t="s">
        <v>942</v>
      </c>
      <c r="KYL38" s="658"/>
      <c r="KYM38" s="655">
        <f>-27.6-12.8-12.8-68.2-31-21.2</f>
        <v>-173.6</v>
      </c>
      <c r="KYN38" s="656"/>
      <c r="KYO38" s="657" t="s">
        <v>942</v>
      </c>
      <c r="KYP38" s="658"/>
      <c r="KYQ38" s="655">
        <f>-27.6-12.8-12.8-68.2-31-21.2</f>
        <v>-173.6</v>
      </c>
      <c r="KYR38" s="656"/>
      <c r="KYS38" s="657" t="s">
        <v>942</v>
      </c>
      <c r="KYT38" s="658"/>
      <c r="KYU38" s="655">
        <f>-27.6-12.8-12.8-68.2-31-21.2</f>
        <v>-173.6</v>
      </c>
      <c r="KYV38" s="656"/>
      <c r="KYW38" s="657" t="s">
        <v>942</v>
      </c>
      <c r="KYX38" s="658"/>
      <c r="KYY38" s="655">
        <f>-27.6-12.8-12.8-68.2-31-21.2</f>
        <v>-173.6</v>
      </c>
      <c r="KYZ38" s="656"/>
      <c r="KZA38" s="657" t="s">
        <v>942</v>
      </c>
      <c r="KZB38" s="658"/>
      <c r="KZC38" s="655">
        <f>-27.6-12.8-12.8-68.2-31-21.2</f>
        <v>-173.6</v>
      </c>
      <c r="KZD38" s="656"/>
      <c r="KZE38" s="657" t="s">
        <v>942</v>
      </c>
      <c r="KZF38" s="658"/>
      <c r="KZG38" s="655">
        <f>-27.6-12.8-12.8-68.2-31-21.2</f>
        <v>-173.6</v>
      </c>
      <c r="KZH38" s="656"/>
      <c r="KZI38" s="657" t="s">
        <v>942</v>
      </c>
      <c r="KZJ38" s="658"/>
      <c r="KZK38" s="655">
        <f>-27.6-12.8-12.8-68.2-31-21.2</f>
        <v>-173.6</v>
      </c>
      <c r="KZL38" s="656"/>
      <c r="KZM38" s="657" t="s">
        <v>942</v>
      </c>
      <c r="KZN38" s="658"/>
      <c r="KZO38" s="655">
        <f>-27.6-12.8-12.8-68.2-31-21.2</f>
        <v>-173.6</v>
      </c>
      <c r="KZP38" s="656"/>
      <c r="KZQ38" s="657" t="s">
        <v>942</v>
      </c>
      <c r="KZR38" s="658"/>
      <c r="KZS38" s="655">
        <f>-27.6-12.8-12.8-68.2-31-21.2</f>
        <v>-173.6</v>
      </c>
      <c r="KZT38" s="656"/>
      <c r="KZU38" s="657" t="s">
        <v>942</v>
      </c>
      <c r="KZV38" s="658"/>
      <c r="KZW38" s="655">
        <f>-27.6-12.8-12.8-68.2-31-21.2</f>
        <v>-173.6</v>
      </c>
      <c r="KZX38" s="656"/>
      <c r="KZY38" s="657" t="s">
        <v>942</v>
      </c>
      <c r="KZZ38" s="658"/>
      <c r="LAA38" s="655">
        <f>-27.6-12.8-12.8-68.2-31-21.2</f>
        <v>-173.6</v>
      </c>
      <c r="LAB38" s="656"/>
      <c r="LAC38" s="657" t="s">
        <v>942</v>
      </c>
      <c r="LAD38" s="658"/>
      <c r="LAE38" s="655">
        <f>-27.6-12.8-12.8-68.2-31-21.2</f>
        <v>-173.6</v>
      </c>
      <c r="LAF38" s="656"/>
      <c r="LAG38" s="657" t="s">
        <v>942</v>
      </c>
      <c r="LAH38" s="658"/>
      <c r="LAI38" s="655">
        <f>-27.6-12.8-12.8-68.2-31-21.2</f>
        <v>-173.6</v>
      </c>
      <c r="LAJ38" s="656"/>
      <c r="LAK38" s="657" t="s">
        <v>942</v>
      </c>
      <c r="LAL38" s="658"/>
      <c r="LAM38" s="655">
        <f>-27.6-12.8-12.8-68.2-31-21.2</f>
        <v>-173.6</v>
      </c>
      <c r="LAN38" s="656"/>
      <c r="LAO38" s="657" t="s">
        <v>942</v>
      </c>
      <c r="LAP38" s="658"/>
      <c r="LAQ38" s="655">
        <f>-27.6-12.8-12.8-68.2-31-21.2</f>
        <v>-173.6</v>
      </c>
      <c r="LAR38" s="656"/>
      <c r="LAS38" s="657" t="s">
        <v>942</v>
      </c>
      <c r="LAT38" s="658"/>
      <c r="LAU38" s="655">
        <f>-27.6-12.8-12.8-68.2-31-21.2</f>
        <v>-173.6</v>
      </c>
      <c r="LAV38" s="656"/>
      <c r="LAW38" s="657" t="s">
        <v>942</v>
      </c>
      <c r="LAX38" s="658"/>
      <c r="LAY38" s="655">
        <f>-27.6-12.8-12.8-68.2-31-21.2</f>
        <v>-173.6</v>
      </c>
      <c r="LAZ38" s="656"/>
      <c r="LBA38" s="657" t="s">
        <v>942</v>
      </c>
      <c r="LBB38" s="658"/>
      <c r="LBC38" s="655">
        <f>-27.6-12.8-12.8-68.2-31-21.2</f>
        <v>-173.6</v>
      </c>
      <c r="LBD38" s="656"/>
      <c r="LBE38" s="657" t="s">
        <v>942</v>
      </c>
      <c r="LBF38" s="658"/>
      <c r="LBG38" s="655">
        <f>-27.6-12.8-12.8-68.2-31-21.2</f>
        <v>-173.6</v>
      </c>
      <c r="LBH38" s="656"/>
      <c r="LBI38" s="657" t="s">
        <v>942</v>
      </c>
      <c r="LBJ38" s="658"/>
      <c r="LBK38" s="655">
        <f>-27.6-12.8-12.8-68.2-31-21.2</f>
        <v>-173.6</v>
      </c>
      <c r="LBL38" s="656"/>
      <c r="LBM38" s="657" t="s">
        <v>942</v>
      </c>
      <c r="LBN38" s="658"/>
      <c r="LBO38" s="655">
        <f>-27.6-12.8-12.8-68.2-31-21.2</f>
        <v>-173.6</v>
      </c>
      <c r="LBP38" s="656"/>
      <c r="LBQ38" s="657" t="s">
        <v>942</v>
      </c>
      <c r="LBR38" s="658"/>
      <c r="LBS38" s="655">
        <f>-27.6-12.8-12.8-68.2-31-21.2</f>
        <v>-173.6</v>
      </c>
      <c r="LBT38" s="656"/>
      <c r="LBU38" s="657" t="s">
        <v>942</v>
      </c>
      <c r="LBV38" s="658"/>
      <c r="LBW38" s="655">
        <f>-27.6-12.8-12.8-68.2-31-21.2</f>
        <v>-173.6</v>
      </c>
      <c r="LBX38" s="656"/>
      <c r="LBY38" s="657" t="s">
        <v>942</v>
      </c>
      <c r="LBZ38" s="658"/>
      <c r="LCA38" s="655">
        <f>-27.6-12.8-12.8-68.2-31-21.2</f>
        <v>-173.6</v>
      </c>
      <c r="LCB38" s="656"/>
      <c r="LCC38" s="657" t="s">
        <v>942</v>
      </c>
      <c r="LCD38" s="658"/>
      <c r="LCE38" s="655">
        <f>-27.6-12.8-12.8-68.2-31-21.2</f>
        <v>-173.6</v>
      </c>
      <c r="LCF38" s="656"/>
      <c r="LCG38" s="657" t="s">
        <v>942</v>
      </c>
      <c r="LCH38" s="658"/>
      <c r="LCI38" s="655">
        <f>-27.6-12.8-12.8-68.2-31-21.2</f>
        <v>-173.6</v>
      </c>
      <c r="LCJ38" s="656"/>
      <c r="LCK38" s="657" t="s">
        <v>942</v>
      </c>
      <c r="LCL38" s="658"/>
      <c r="LCM38" s="655">
        <f>-27.6-12.8-12.8-68.2-31-21.2</f>
        <v>-173.6</v>
      </c>
      <c r="LCN38" s="656"/>
      <c r="LCO38" s="657" t="s">
        <v>942</v>
      </c>
      <c r="LCP38" s="658"/>
      <c r="LCQ38" s="655">
        <f>-27.6-12.8-12.8-68.2-31-21.2</f>
        <v>-173.6</v>
      </c>
      <c r="LCR38" s="656"/>
      <c r="LCS38" s="657" t="s">
        <v>942</v>
      </c>
      <c r="LCT38" s="658"/>
      <c r="LCU38" s="655">
        <f>-27.6-12.8-12.8-68.2-31-21.2</f>
        <v>-173.6</v>
      </c>
      <c r="LCV38" s="656"/>
      <c r="LCW38" s="657" t="s">
        <v>942</v>
      </c>
      <c r="LCX38" s="658"/>
      <c r="LCY38" s="655">
        <f>-27.6-12.8-12.8-68.2-31-21.2</f>
        <v>-173.6</v>
      </c>
      <c r="LCZ38" s="656"/>
      <c r="LDA38" s="657" t="s">
        <v>942</v>
      </c>
      <c r="LDB38" s="658"/>
      <c r="LDC38" s="655">
        <f>-27.6-12.8-12.8-68.2-31-21.2</f>
        <v>-173.6</v>
      </c>
      <c r="LDD38" s="656"/>
      <c r="LDE38" s="657" t="s">
        <v>942</v>
      </c>
      <c r="LDF38" s="658"/>
      <c r="LDG38" s="655">
        <f>-27.6-12.8-12.8-68.2-31-21.2</f>
        <v>-173.6</v>
      </c>
      <c r="LDH38" s="656"/>
      <c r="LDI38" s="657" t="s">
        <v>942</v>
      </c>
      <c r="LDJ38" s="658"/>
      <c r="LDK38" s="655">
        <f>-27.6-12.8-12.8-68.2-31-21.2</f>
        <v>-173.6</v>
      </c>
      <c r="LDL38" s="656"/>
      <c r="LDM38" s="657" t="s">
        <v>942</v>
      </c>
      <c r="LDN38" s="658"/>
      <c r="LDO38" s="655">
        <f>-27.6-12.8-12.8-68.2-31-21.2</f>
        <v>-173.6</v>
      </c>
      <c r="LDP38" s="656"/>
      <c r="LDQ38" s="657" t="s">
        <v>942</v>
      </c>
      <c r="LDR38" s="658"/>
      <c r="LDS38" s="655">
        <f>-27.6-12.8-12.8-68.2-31-21.2</f>
        <v>-173.6</v>
      </c>
      <c r="LDT38" s="656"/>
      <c r="LDU38" s="657" t="s">
        <v>942</v>
      </c>
      <c r="LDV38" s="658"/>
      <c r="LDW38" s="655">
        <f>-27.6-12.8-12.8-68.2-31-21.2</f>
        <v>-173.6</v>
      </c>
      <c r="LDX38" s="656"/>
      <c r="LDY38" s="657" t="s">
        <v>942</v>
      </c>
      <c r="LDZ38" s="658"/>
      <c r="LEA38" s="655">
        <f>-27.6-12.8-12.8-68.2-31-21.2</f>
        <v>-173.6</v>
      </c>
      <c r="LEB38" s="656"/>
      <c r="LEC38" s="657" t="s">
        <v>942</v>
      </c>
      <c r="LED38" s="658"/>
      <c r="LEE38" s="655">
        <f>-27.6-12.8-12.8-68.2-31-21.2</f>
        <v>-173.6</v>
      </c>
      <c r="LEF38" s="656"/>
      <c r="LEG38" s="657" t="s">
        <v>942</v>
      </c>
      <c r="LEH38" s="658"/>
      <c r="LEI38" s="655">
        <f>-27.6-12.8-12.8-68.2-31-21.2</f>
        <v>-173.6</v>
      </c>
      <c r="LEJ38" s="656"/>
      <c r="LEK38" s="657" t="s">
        <v>942</v>
      </c>
      <c r="LEL38" s="658"/>
      <c r="LEM38" s="655">
        <f>-27.6-12.8-12.8-68.2-31-21.2</f>
        <v>-173.6</v>
      </c>
      <c r="LEN38" s="656"/>
      <c r="LEO38" s="657" t="s">
        <v>942</v>
      </c>
      <c r="LEP38" s="658"/>
      <c r="LEQ38" s="655">
        <f>-27.6-12.8-12.8-68.2-31-21.2</f>
        <v>-173.6</v>
      </c>
      <c r="LER38" s="656"/>
      <c r="LES38" s="657" t="s">
        <v>942</v>
      </c>
      <c r="LET38" s="658"/>
      <c r="LEU38" s="655">
        <f>-27.6-12.8-12.8-68.2-31-21.2</f>
        <v>-173.6</v>
      </c>
      <c r="LEV38" s="656"/>
      <c r="LEW38" s="657" t="s">
        <v>942</v>
      </c>
      <c r="LEX38" s="658"/>
      <c r="LEY38" s="655">
        <f>-27.6-12.8-12.8-68.2-31-21.2</f>
        <v>-173.6</v>
      </c>
      <c r="LEZ38" s="656"/>
      <c r="LFA38" s="657" t="s">
        <v>942</v>
      </c>
      <c r="LFB38" s="658"/>
      <c r="LFC38" s="655">
        <f>-27.6-12.8-12.8-68.2-31-21.2</f>
        <v>-173.6</v>
      </c>
      <c r="LFD38" s="656"/>
      <c r="LFE38" s="657" t="s">
        <v>942</v>
      </c>
      <c r="LFF38" s="658"/>
      <c r="LFG38" s="655">
        <f>-27.6-12.8-12.8-68.2-31-21.2</f>
        <v>-173.6</v>
      </c>
      <c r="LFH38" s="656"/>
      <c r="LFI38" s="657" t="s">
        <v>942</v>
      </c>
      <c r="LFJ38" s="658"/>
      <c r="LFK38" s="655">
        <f>-27.6-12.8-12.8-68.2-31-21.2</f>
        <v>-173.6</v>
      </c>
      <c r="LFL38" s="656"/>
      <c r="LFM38" s="657" t="s">
        <v>942</v>
      </c>
      <c r="LFN38" s="658"/>
      <c r="LFO38" s="655">
        <f>-27.6-12.8-12.8-68.2-31-21.2</f>
        <v>-173.6</v>
      </c>
      <c r="LFP38" s="656"/>
      <c r="LFQ38" s="657" t="s">
        <v>942</v>
      </c>
      <c r="LFR38" s="658"/>
      <c r="LFS38" s="655">
        <f>-27.6-12.8-12.8-68.2-31-21.2</f>
        <v>-173.6</v>
      </c>
      <c r="LFT38" s="656"/>
      <c r="LFU38" s="657" t="s">
        <v>942</v>
      </c>
      <c r="LFV38" s="658"/>
      <c r="LFW38" s="655">
        <f>-27.6-12.8-12.8-68.2-31-21.2</f>
        <v>-173.6</v>
      </c>
      <c r="LFX38" s="656"/>
      <c r="LFY38" s="657" t="s">
        <v>942</v>
      </c>
      <c r="LFZ38" s="658"/>
      <c r="LGA38" s="655">
        <f>-27.6-12.8-12.8-68.2-31-21.2</f>
        <v>-173.6</v>
      </c>
      <c r="LGB38" s="656"/>
      <c r="LGC38" s="657" t="s">
        <v>942</v>
      </c>
      <c r="LGD38" s="658"/>
      <c r="LGE38" s="655">
        <f>-27.6-12.8-12.8-68.2-31-21.2</f>
        <v>-173.6</v>
      </c>
      <c r="LGF38" s="656"/>
      <c r="LGG38" s="657" t="s">
        <v>942</v>
      </c>
      <c r="LGH38" s="658"/>
      <c r="LGI38" s="655">
        <f>-27.6-12.8-12.8-68.2-31-21.2</f>
        <v>-173.6</v>
      </c>
      <c r="LGJ38" s="656"/>
      <c r="LGK38" s="657" t="s">
        <v>942</v>
      </c>
      <c r="LGL38" s="658"/>
      <c r="LGM38" s="655">
        <f>-27.6-12.8-12.8-68.2-31-21.2</f>
        <v>-173.6</v>
      </c>
      <c r="LGN38" s="656"/>
      <c r="LGO38" s="657" t="s">
        <v>942</v>
      </c>
      <c r="LGP38" s="658"/>
      <c r="LGQ38" s="655">
        <f>-27.6-12.8-12.8-68.2-31-21.2</f>
        <v>-173.6</v>
      </c>
      <c r="LGR38" s="656"/>
      <c r="LGS38" s="657" t="s">
        <v>942</v>
      </c>
      <c r="LGT38" s="658"/>
      <c r="LGU38" s="655">
        <f>-27.6-12.8-12.8-68.2-31-21.2</f>
        <v>-173.6</v>
      </c>
      <c r="LGV38" s="656"/>
      <c r="LGW38" s="657" t="s">
        <v>942</v>
      </c>
      <c r="LGX38" s="658"/>
      <c r="LGY38" s="655">
        <f>-27.6-12.8-12.8-68.2-31-21.2</f>
        <v>-173.6</v>
      </c>
      <c r="LGZ38" s="656"/>
      <c r="LHA38" s="657" t="s">
        <v>942</v>
      </c>
      <c r="LHB38" s="658"/>
      <c r="LHC38" s="655">
        <f>-27.6-12.8-12.8-68.2-31-21.2</f>
        <v>-173.6</v>
      </c>
      <c r="LHD38" s="656"/>
      <c r="LHE38" s="657" t="s">
        <v>942</v>
      </c>
      <c r="LHF38" s="658"/>
      <c r="LHG38" s="655">
        <f>-27.6-12.8-12.8-68.2-31-21.2</f>
        <v>-173.6</v>
      </c>
      <c r="LHH38" s="656"/>
      <c r="LHI38" s="657" t="s">
        <v>942</v>
      </c>
      <c r="LHJ38" s="658"/>
      <c r="LHK38" s="655">
        <f>-27.6-12.8-12.8-68.2-31-21.2</f>
        <v>-173.6</v>
      </c>
      <c r="LHL38" s="656"/>
      <c r="LHM38" s="657" t="s">
        <v>942</v>
      </c>
      <c r="LHN38" s="658"/>
      <c r="LHO38" s="655">
        <f>-27.6-12.8-12.8-68.2-31-21.2</f>
        <v>-173.6</v>
      </c>
      <c r="LHP38" s="656"/>
      <c r="LHQ38" s="657" t="s">
        <v>942</v>
      </c>
      <c r="LHR38" s="658"/>
      <c r="LHS38" s="655">
        <f>-27.6-12.8-12.8-68.2-31-21.2</f>
        <v>-173.6</v>
      </c>
      <c r="LHT38" s="656"/>
      <c r="LHU38" s="657" t="s">
        <v>942</v>
      </c>
      <c r="LHV38" s="658"/>
      <c r="LHW38" s="655">
        <f>-27.6-12.8-12.8-68.2-31-21.2</f>
        <v>-173.6</v>
      </c>
      <c r="LHX38" s="656"/>
      <c r="LHY38" s="657" t="s">
        <v>942</v>
      </c>
      <c r="LHZ38" s="658"/>
      <c r="LIA38" s="655">
        <f>-27.6-12.8-12.8-68.2-31-21.2</f>
        <v>-173.6</v>
      </c>
      <c r="LIB38" s="656"/>
      <c r="LIC38" s="657" t="s">
        <v>942</v>
      </c>
      <c r="LID38" s="658"/>
      <c r="LIE38" s="655">
        <f>-27.6-12.8-12.8-68.2-31-21.2</f>
        <v>-173.6</v>
      </c>
      <c r="LIF38" s="656"/>
      <c r="LIG38" s="657" t="s">
        <v>942</v>
      </c>
      <c r="LIH38" s="658"/>
      <c r="LII38" s="655">
        <f>-27.6-12.8-12.8-68.2-31-21.2</f>
        <v>-173.6</v>
      </c>
      <c r="LIJ38" s="656"/>
      <c r="LIK38" s="657" t="s">
        <v>942</v>
      </c>
      <c r="LIL38" s="658"/>
      <c r="LIM38" s="655">
        <f>-27.6-12.8-12.8-68.2-31-21.2</f>
        <v>-173.6</v>
      </c>
      <c r="LIN38" s="656"/>
      <c r="LIO38" s="657" t="s">
        <v>942</v>
      </c>
      <c r="LIP38" s="658"/>
      <c r="LIQ38" s="655">
        <f>-27.6-12.8-12.8-68.2-31-21.2</f>
        <v>-173.6</v>
      </c>
      <c r="LIR38" s="656"/>
      <c r="LIS38" s="657" t="s">
        <v>942</v>
      </c>
      <c r="LIT38" s="658"/>
      <c r="LIU38" s="655">
        <f>-27.6-12.8-12.8-68.2-31-21.2</f>
        <v>-173.6</v>
      </c>
      <c r="LIV38" s="656"/>
      <c r="LIW38" s="657" t="s">
        <v>942</v>
      </c>
      <c r="LIX38" s="658"/>
      <c r="LIY38" s="655">
        <f>-27.6-12.8-12.8-68.2-31-21.2</f>
        <v>-173.6</v>
      </c>
      <c r="LIZ38" s="656"/>
      <c r="LJA38" s="657" t="s">
        <v>942</v>
      </c>
      <c r="LJB38" s="658"/>
      <c r="LJC38" s="655">
        <f>-27.6-12.8-12.8-68.2-31-21.2</f>
        <v>-173.6</v>
      </c>
      <c r="LJD38" s="656"/>
      <c r="LJE38" s="657" t="s">
        <v>942</v>
      </c>
      <c r="LJF38" s="658"/>
      <c r="LJG38" s="655">
        <f>-27.6-12.8-12.8-68.2-31-21.2</f>
        <v>-173.6</v>
      </c>
      <c r="LJH38" s="656"/>
      <c r="LJI38" s="657" t="s">
        <v>942</v>
      </c>
      <c r="LJJ38" s="658"/>
      <c r="LJK38" s="655">
        <f>-27.6-12.8-12.8-68.2-31-21.2</f>
        <v>-173.6</v>
      </c>
      <c r="LJL38" s="656"/>
      <c r="LJM38" s="657" t="s">
        <v>942</v>
      </c>
      <c r="LJN38" s="658"/>
      <c r="LJO38" s="655">
        <f>-27.6-12.8-12.8-68.2-31-21.2</f>
        <v>-173.6</v>
      </c>
      <c r="LJP38" s="656"/>
      <c r="LJQ38" s="657" t="s">
        <v>942</v>
      </c>
      <c r="LJR38" s="658"/>
      <c r="LJS38" s="655">
        <f>-27.6-12.8-12.8-68.2-31-21.2</f>
        <v>-173.6</v>
      </c>
      <c r="LJT38" s="656"/>
      <c r="LJU38" s="657" t="s">
        <v>942</v>
      </c>
      <c r="LJV38" s="658"/>
      <c r="LJW38" s="655">
        <f>-27.6-12.8-12.8-68.2-31-21.2</f>
        <v>-173.6</v>
      </c>
      <c r="LJX38" s="656"/>
      <c r="LJY38" s="657" t="s">
        <v>942</v>
      </c>
      <c r="LJZ38" s="658"/>
      <c r="LKA38" s="655">
        <f>-27.6-12.8-12.8-68.2-31-21.2</f>
        <v>-173.6</v>
      </c>
      <c r="LKB38" s="656"/>
      <c r="LKC38" s="657" t="s">
        <v>942</v>
      </c>
      <c r="LKD38" s="658"/>
      <c r="LKE38" s="655">
        <f>-27.6-12.8-12.8-68.2-31-21.2</f>
        <v>-173.6</v>
      </c>
      <c r="LKF38" s="656"/>
      <c r="LKG38" s="657" t="s">
        <v>942</v>
      </c>
      <c r="LKH38" s="658"/>
      <c r="LKI38" s="655">
        <f>-27.6-12.8-12.8-68.2-31-21.2</f>
        <v>-173.6</v>
      </c>
      <c r="LKJ38" s="656"/>
      <c r="LKK38" s="657" t="s">
        <v>942</v>
      </c>
      <c r="LKL38" s="658"/>
      <c r="LKM38" s="655">
        <f>-27.6-12.8-12.8-68.2-31-21.2</f>
        <v>-173.6</v>
      </c>
      <c r="LKN38" s="656"/>
      <c r="LKO38" s="657" t="s">
        <v>942</v>
      </c>
      <c r="LKP38" s="658"/>
      <c r="LKQ38" s="655">
        <f>-27.6-12.8-12.8-68.2-31-21.2</f>
        <v>-173.6</v>
      </c>
      <c r="LKR38" s="656"/>
      <c r="LKS38" s="657" t="s">
        <v>942</v>
      </c>
      <c r="LKT38" s="658"/>
      <c r="LKU38" s="655">
        <f>-27.6-12.8-12.8-68.2-31-21.2</f>
        <v>-173.6</v>
      </c>
      <c r="LKV38" s="656"/>
      <c r="LKW38" s="657" t="s">
        <v>942</v>
      </c>
      <c r="LKX38" s="658"/>
      <c r="LKY38" s="655">
        <f>-27.6-12.8-12.8-68.2-31-21.2</f>
        <v>-173.6</v>
      </c>
      <c r="LKZ38" s="656"/>
      <c r="LLA38" s="657" t="s">
        <v>942</v>
      </c>
      <c r="LLB38" s="658"/>
      <c r="LLC38" s="655">
        <f>-27.6-12.8-12.8-68.2-31-21.2</f>
        <v>-173.6</v>
      </c>
      <c r="LLD38" s="656"/>
      <c r="LLE38" s="657" t="s">
        <v>942</v>
      </c>
      <c r="LLF38" s="658"/>
      <c r="LLG38" s="655">
        <f>-27.6-12.8-12.8-68.2-31-21.2</f>
        <v>-173.6</v>
      </c>
      <c r="LLH38" s="656"/>
      <c r="LLI38" s="657" t="s">
        <v>942</v>
      </c>
      <c r="LLJ38" s="658"/>
      <c r="LLK38" s="655">
        <f>-27.6-12.8-12.8-68.2-31-21.2</f>
        <v>-173.6</v>
      </c>
      <c r="LLL38" s="656"/>
      <c r="LLM38" s="657" t="s">
        <v>942</v>
      </c>
      <c r="LLN38" s="658"/>
      <c r="LLO38" s="655">
        <f>-27.6-12.8-12.8-68.2-31-21.2</f>
        <v>-173.6</v>
      </c>
      <c r="LLP38" s="656"/>
      <c r="LLQ38" s="657" t="s">
        <v>942</v>
      </c>
      <c r="LLR38" s="658"/>
      <c r="LLS38" s="655">
        <f>-27.6-12.8-12.8-68.2-31-21.2</f>
        <v>-173.6</v>
      </c>
      <c r="LLT38" s="656"/>
      <c r="LLU38" s="657" t="s">
        <v>942</v>
      </c>
      <c r="LLV38" s="658"/>
      <c r="LLW38" s="655">
        <f>-27.6-12.8-12.8-68.2-31-21.2</f>
        <v>-173.6</v>
      </c>
      <c r="LLX38" s="656"/>
      <c r="LLY38" s="657" t="s">
        <v>942</v>
      </c>
      <c r="LLZ38" s="658"/>
      <c r="LMA38" s="655">
        <f>-27.6-12.8-12.8-68.2-31-21.2</f>
        <v>-173.6</v>
      </c>
      <c r="LMB38" s="656"/>
      <c r="LMC38" s="657" t="s">
        <v>942</v>
      </c>
      <c r="LMD38" s="658"/>
      <c r="LME38" s="655">
        <f>-27.6-12.8-12.8-68.2-31-21.2</f>
        <v>-173.6</v>
      </c>
      <c r="LMF38" s="656"/>
      <c r="LMG38" s="657" t="s">
        <v>942</v>
      </c>
      <c r="LMH38" s="658"/>
      <c r="LMI38" s="655">
        <f>-27.6-12.8-12.8-68.2-31-21.2</f>
        <v>-173.6</v>
      </c>
      <c r="LMJ38" s="656"/>
      <c r="LMK38" s="657" t="s">
        <v>942</v>
      </c>
      <c r="LML38" s="658"/>
      <c r="LMM38" s="655">
        <f>-27.6-12.8-12.8-68.2-31-21.2</f>
        <v>-173.6</v>
      </c>
      <c r="LMN38" s="656"/>
      <c r="LMO38" s="657" t="s">
        <v>942</v>
      </c>
      <c r="LMP38" s="658"/>
      <c r="LMQ38" s="655">
        <f>-27.6-12.8-12.8-68.2-31-21.2</f>
        <v>-173.6</v>
      </c>
      <c r="LMR38" s="656"/>
      <c r="LMS38" s="657" t="s">
        <v>942</v>
      </c>
      <c r="LMT38" s="658"/>
      <c r="LMU38" s="655">
        <f>-27.6-12.8-12.8-68.2-31-21.2</f>
        <v>-173.6</v>
      </c>
      <c r="LMV38" s="656"/>
      <c r="LMW38" s="657" t="s">
        <v>942</v>
      </c>
      <c r="LMX38" s="658"/>
      <c r="LMY38" s="655">
        <f>-27.6-12.8-12.8-68.2-31-21.2</f>
        <v>-173.6</v>
      </c>
      <c r="LMZ38" s="656"/>
      <c r="LNA38" s="657" t="s">
        <v>942</v>
      </c>
      <c r="LNB38" s="658"/>
      <c r="LNC38" s="655">
        <f>-27.6-12.8-12.8-68.2-31-21.2</f>
        <v>-173.6</v>
      </c>
      <c r="LND38" s="656"/>
      <c r="LNE38" s="657" t="s">
        <v>942</v>
      </c>
      <c r="LNF38" s="658"/>
      <c r="LNG38" s="655">
        <f>-27.6-12.8-12.8-68.2-31-21.2</f>
        <v>-173.6</v>
      </c>
      <c r="LNH38" s="656"/>
      <c r="LNI38" s="657" t="s">
        <v>942</v>
      </c>
      <c r="LNJ38" s="658"/>
      <c r="LNK38" s="655">
        <f>-27.6-12.8-12.8-68.2-31-21.2</f>
        <v>-173.6</v>
      </c>
      <c r="LNL38" s="656"/>
      <c r="LNM38" s="657" t="s">
        <v>942</v>
      </c>
      <c r="LNN38" s="658"/>
      <c r="LNO38" s="655">
        <f>-27.6-12.8-12.8-68.2-31-21.2</f>
        <v>-173.6</v>
      </c>
      <c r="LNP38" s="656"/>
      <c r="LNQ38" s="657" t="s">
        <v>942</v>
      </c>
      <c r="LNR38" s="658"/>
      <c r="LNS38" s="655">
        <f>-27.6-12.8-12.8-68.2-31-21.2</f>
        <v>-173.6</v>
      </c>
      <c r="LNT38" s="656"/>
      <c r="LNU38" s="657" t="s">
        <v>942</v>
      </c>
      <c r="LNV38" s="658"/>
      <c r="LNW38" s="655">
        <f>-27.6-12.8-12.8-68.2-31-21.2</f>
        <v>-173.6</v>
      </c>
      <c r="LNX38" s="656"/>
      <c r="LNY38" s="657" t="s">
        <v>942</v>
      </c>
      <c r="LNZ38" s="658"/>
      <c r="LOA38" s="655">
        <f>-27.6-12.8-12.8-68.2-31-21.2</f>
        <v>-173.6</v>
      </c>
      <c r="LOB38" s="656"/>
      <c r="LOC38" s="657" t="s">
        <v>942</v>
      </c>
      <c r="LOD38" s="658"/>
      <c r="LOE38" s="655">
        <f>-27.6-12.8-12.8-68.2-31-21.2</f>
        <v>-173.6</v>
      </c>
      <c r="LOF38" s="656"/>
      <c r="LOG38" s="657" t="s">
        <v>942</v>
      </c>
      <c r="LOH38" s="658"/>
      <c r="LOI38" s="655">
        <f>-27.6-12.8-12.8-68.2-31-21.2</f>
        <v>-173.6</v>
      </c>
      <c r="LOJ38" s="656"/>
      <c r="LOK38" s="657" t="s">
        <v>942</v>
      </c>
      <c r="LOL38" s="658"/>
      <c r="LOM38" s="655">
        <f>-27.6-12.8-12.8-68.2-31-21.2</f>
        <v>-173.6</v>
      </c>
      <c r="LON38" s="656"/>
      <c r="LOO38" s="657" t="s">
        <v>942</v>
      </c>
      <c r="LOP38" s="658"/>
      <c r="LOQ38" s="655">
        <f>-27.6-12.8-12.8-68.2-31-21.2</f>
        <v>-173.6</v>
      </c>
      <c r="LOR38" s="656"/>
      <c r="LOS38" s="657" t="s">
        <v>942</v>
      </c>
      <c r="LOT38" s="658"/>
      <c r="LOU38" s="655">
        <f>-27.6-12.8-12.8-68.2-31-21.2</f>
        <v>-173.6</v>
      </c>
      <c r="LOV38" s="656"/>
      <c r="LOW38" s="657" t="s">
        <v>942</v>
      </c>
      <c r="LOX38" s="658"/>
      <c r="LOY38" s="655">
        <f>-27.6-12.8-12.8-68.2-31-21.2</f>
        <v>-173.6</v>
      </c>
      <c r="LOZ38" s="656"/>
      <c r="LPA38" s="657" t="s">
        <v>942</v>
      </c>
      <c r="LPB38" s="658"/>
      <c r="LPC38" s="655">
        <f>-27.6-12.8-12.8-68.2-31-21.2</f>
        <v>-173.6</v>
      </c>
      <c r="LPD38" s="656"/>
      <c r="LPE38" s="657" t="s">
        <v>942</v>
      </c>
      <c r="LPF38" s="658"/>
      <c r="LPG38" s="655">
        <f>-27.6-12.8-12.8-68.2-31-21.2</f>
        <v>-173.6</v>
      </c>
      <c r="LPH38" s="656"/>
      <c r="LPI38" s="657" t="s">
        <v>942</v>
      </c>
      <c r="LPJ38" s="658"/>
      <c r="LPK38" s="655">
        <f>-27.6-12.8-12.8-68.2-31-21.2</f>
        <v>-173.6</v>
      </c>
      <c r="LPL38" s="656"/>
      <c r="LPM38" s="657" t="s">
        <v>942</v>
      </c>
      <c r="LPN38" s="658"/>
      <c r="LPO38" s="655">
        <f>-27.6-12.8-12.8-68.2-31-21.2</f>
        <v>-173.6</v>
      </c>
      <c r="LPP38" s="656"/>
      <c r="LPQ38" s="657" t="s">
        <v>942</v>
      </c>
      <c r="LPR38" s="658"/>
      <c r="LPS38" s="655">
        <f>-27.6-12.8-12.8-68.2-31-21.2</f>
        <v>-173.6</v>
      </c>
      <c r="LPT38" s="656"/>
      <c r="LPU38" s="657" t="s">
        <v>942</v>
      </c>
      <c r="LPV38" s="658"/>
      <c r="LPW38" s="655">
        <f>-27.6-12.8-12.8-68.2-31-21.2</f>
        <v>-173.6</v>
      </c>
      <c r="LPX38" s="656"/>
      <c r="LPY38" s="657" t="s">
        <v>942</v>
      </c>
      <c r="LPZ38" s="658"/>
      <c r="LQA38" s="655">
        <f>-27.6-12.8-12.8-68.2-31-21.2</f>
        <v>-173.6</v>
      </c>
      <c r="LQB38" s="656"/>
      <c r="LQC38" s="657" t="s">
        <v>942</v>
      </c>
      <c r="LQD38" s="658"/>
      <c r="LQE38" s="655">
        <f>-27.6-12.8-12.8-68.2-31-21.2</f>
        <v>-173.6</v>
      </c>
      <c r="LQF38" s="656"/>
      <c r="LQG38" s="657" t="s">
        <v>942</v>
      </c>
      <c r="LQH38" s="658"/>
      <c r="LQI38" s="655">
        <f>-27.6-12.8-12.8-68.2-31-21.2</f>
        <v>-173.6</v>
      </c>
      <c r="LQJ38" s="656"/>
      <c r="LQK38" s="657" t="s">
        <v>942</v>
      </c>
      <c r="LQL38" s="658"/>
      <c r="LQM38" s="655">
        <f>-27.6-12.8-12.8-68.2-31-21.2</f>
        <v>-173.6</v>
      </c>
      <c r="LQN38" s="656"/>
      <c r="LQO38" s="657" t="s">
        <v>942</v>
      </c>
      <c r="LQP38" s="658"/>
      <c r="LQQ38" s="655">
        <f>-27.6-12.8-12.8-68.2-31-21.2</f>
        <v>-173.6</v>
      </c>
      <c r="LQR38" s="656"/>
      <c r="LQS38" s="657" t="s">
        <v>942</v>
      </c>
      <c r="LQT38" s="658"/>
      <c r="LQU38" s="655">
        <f>-27.6-12.8-12.8-68.2-31-21.2</f>
        <v>-173.6</v>
      </c>
      <c r="LQV38" s="656"/>
      <c r="LQW38" s="657" t="s">
        <v>942</v>
      </c>
      <c r="LQX38" s="658"/>
      <c r="LQY38" s="655">
        <f>-27.6-12.8-12.8-68.2-31-21.2</f>
        <v>-173.6</v>
      </c>
      <c r="LQZ38" s="656"/>
      <c r="LRA38" s="657" t="s">
        <v>942</v>
      </c>
      <c r="LRB38" s="658"/>
      <c r="LRC38" s="655">
        <f>-27.6-12.8-12.8-68.2-31-21.2</f>
        <v>-173.6</v>
      </c>
      <c r="LRD38" s="656"/>
      <c r="LRE38" s="657" t="s">
        <v>942</v>
      </c>
      <c r="LRF38" s="658"/>
      <c r="LRG38" s="655">
        <f>-27.6-12.8-12.8-68.2-31-21.2</f>
        <v>-173.6</v>
      </c>
      <c r="LRH38" s="656"/>
      <c r="LRI38" s="657" t="s">
        <v>942</v>
      </c>
      <c r="LRJ38" s="658"/>
      <c r="LRK38" s="655">
        <f>-27.6-12.8-12.8-68.2-31-21.2</f>
        <v>-173.6</v>
      </c>
      <c r="LRL38" s="656"/>
      <c r="LRM38" s="657" t="s">
        <v>942</v>
      </c>
      <c r="LRN38" s="658"/>
      <c r="LRO38" s="655">
        <f>-27.6-12.8-12.8-68.2-31-21.2</f>
        <v>-173.6</v>
      </c>
      <c r="LRP38" s="656"/>
      <c r="LRQ38" s="657" t="s">
        <v>942</v>
      </c>
      <c r="LRR38" s="658"/>
      <c r="LRS38" s="655">
        <f>-27.6-12.8-12.8-68.2-31-21.2</f>
        <v>-173.6</v>
      </c>
      <c r="LRT38" s="656"/>
      <c r="LRU38" s="657" t="s">
        <v>942</v>
      </c>
      <c r="LRV38" s="658"/>
      <c r="LRW38" s="655">
        <f>-27.6-12.8-12.8-68.2-31-21.2</f>
        <v>-173.6</v>
      </c>
      <c r="LRX38" s="656"/>
      <c r="LRY38" s="657" t="s">
        <v>942</v>
      </c>
      <c r="LRZ38" s="658"/>
      <c r="LSA38" s="655">
        <f>-27.6-12.8-12.8-68.2-31-21.2</f>
        <v>-173.6</v>
      </c>
      <c r="LSB38" s="656"/>
      <c r="LSC38" s="657" t="s">
        <v>942</v>
      </c>
      <c r="LSD38" s="658"/>
      <c r="LSE38" s="655">
        <f>-27.6-12.8-12.8-68.2-31-21.2</f>
        <v>-173.6</v>
      </c>
      <c r="LSF38" s="656"/>
      <c r="LSG38" s="657" t="s">
        <v>942</v>
      </c>
      <c r="LSH38" s="658"/>
      <c r="LSI38" s="655">
        <f>-27.6-12.8-12.8-68.2-31-21.2</f>
        <v>-173.6</v>
      </c>
      <c r="LSJ38" s="656"/>
      <c r="LSK38" s="657" t="s">
        <v>942</v>
      </c>
      <c r="LSL38" s="658"/>
      <c r="LSM38" s="655">
        <f>-27.6-12.8-12.8-68.2-31-21.2</f>
        <v>-173.6</v>
      </c>
      <c r="LSN38" s="656"/>
      <c r="LSO38" s="657" t="s">
        <v>942</v>
      </c>
      <c r="LSP38" s="658"/>
      <c r="LSQ38" s="655">
        <f>-27.6-12.8-12.8-68.2-31-21.2</f>
        <v>-173.6</v>
      </c>
      <c r="LSR38" s="656"/>
      <c r="LSS38" s="657" t="s">
        <v>942</v>
      </c>
      <c r="LST38" s="658"/>
      <c r="LSU38" s="655">
        <f>-27.6-12.8-12.8-68.2-31-21.2</f>
        <v>-173.6</v>
      </c>
      <c r="LSV38" s="656"/>
      <c r="LSW38" s="657" t="s">
        <v>942</v>
      </c>
      <c r="LSX38" s="658"/>
      <c r="LSY38" s="655">
        <f>-27.6-12.8-12.8-68.2-31-21.2</f>
        <v>-173.6</v>
      </c>
      <c r="LSZ38" s="656"/>
      <c r="LTA38" s="657" t="s">
        <v>942</v>
      </c>
      <c r="LTB38" s="658"/>
      <c r="LTC38" s="655">
        <f>-27.6-12.8-12.8-68.2-31-21.2</f>
        <v>-173.6</v>
      </c>
      <c r="LTD38" s="656"/>
      <c r="LTE38" s="657" t="s">
        <v>942</v>
      </c>
      <c r="LTF38" s="658"/>
      <c r="LTG38" s="655">
        <f>-27.6-12.8-12.8-68.2-31-21.2</f>
        <v>-173.6</v>
      </c>
      <c r="LTH38" s="656"/>
      <c r="LTI38" s="657" t="s">
        <v>942</v>
      </c>
      <c r="LTJ38" s="658"/>
      <c r="LTK38" s="655">
        <f>-27.6-12.8-12.8-68.2-31-21.2</f>
        <v>-173.6</v>
      </c>
      <c r="LTL38" s="656"/>
      <c r="LTM38" s="657" t="s">
        <v>942</v>
      </c>
      <c r="LTN38" s="658"/>
      <c r="LTO38" s="655">
        <f>-27.6-12.8-12.8-68.2-31-21.2</f>
        <v>-173.6</v>
      </c>
      <c r="LTP38" s="656"/>
      <c r="LTQ38" s="657" t="s">
        <v>942</v>
      </c>
      <c r="LTR38" s="658"/>
      <c r="LTS38" s="655">
        <f>-27.6-12.8-12.8-68.2-31-21.2</f>
        <v>-173.6</v>
      </c>
      <c r="LTT38" s="656"/>
      <c r="LTU38" s="657" t="s">
        <v>942</v>
      </c>
      <c r="LTV38" s="658"/>
      <c r="LTW38" s="655">
        <f>-27.6-12.8-12.8-68.2-31-21.2</f>
        <v>-173.6</v>
      </c>
      <c r="LTX38" s="656"/>
      <c r="LTY38" s="657" t="s">
        <v>942</v>
      </c>
      <c r="LTZ38" s="658"/>
      <c r="LUA38" s="655">
        <f>-27.6-12.8-12.8-68.2-31-21.2</f>
        <v>-173.6</v>
      </c>
      <c r="LUB38" s="656"/>
      <c r="LUC38" s="657" t="s">
        <v>942</v>
      </c>
      <c r="LUD38" s="658"/>
      <c r="LUE38" s="655">
        <f>-27.6-12.8-12.8-68.2-31-21.2</f>
        <v>-173.6</v>
      </c>
      <c r="LUF38" s="656"/>
      <c r="LUG38" s="657" t="s">
        <v>942</v>
      </c>
      <c r="LUH38" s="658"/>
      <c r="LUI38" s="655">
        <f>-27.6-12.8-12.8-68.2-31-21.2</f>
        <v>-173.6</v>
      </c>
      <c r="LUJ38" s="656"/>
      <c r="LUK38" s="657" t="s">
        <v>942</v>
      </c>
      <c r="LUL38" s="658"/>
      <c r="LUM38" s="655">
        <f>-27.6-12.8-12.8-68.2-31-21.2</f>
        <v>-173.6</v>
      </c>
      <c r="LUN38" s="656"/>
      <c r="LUO38" s="657" t="s">
        <v>942</v>
      </c>
      <c r="LUP38" s="658"/>
      <c r="LUQ38" s="655">
        <f>-27.6-12.8-12.8-68.2-31-21.2</f>
        <v>-173.6</v>
      </c>
      <c r="LUR38" s="656"/>
      <c r="LUS38" s="657" t="s">
        <v>942</v>
      </c>
      <c r="LUT38" s="658"/>
      <c r="LUU38" s="655">
        <f>-27.6-12.8-12.8-68.2-31-21.2</f>
        <v>-173.6</v>
      </c>
      <c r="LUV38" s="656"/>
      <c r="LUW38" s="657" t="s">
        <v>942</v>
      </c>
      <c r="LUX38" s="658"/>
      <c r="LUY38" s="655">
        <f>-27.6-12.8-12.8-68.2-31-21.2</f>
        <v>-173.6</v>
      </c>
      <c r="LUZ38" s="656"/>
      <c r="LVA38" s="657" t="s">
        <v>942</v>
      </c>
      <c r="LVB38" s="658"/>
      <c r="LVC38" s="655">
        <f>-27.6-12.8-12.8-68.2-31-21.2</f>
        <v>-173.6</v>
      </c>
      <c r="LVD38" s="656"/>
      <c r="LVE38" s="657" t="s">
        <v>942</v>
      </c>
      <c r="LVF38" s="658"/>
      <c r="LVG38" s="655">
        <f>-27.6-12.8-12.8-68.2-31-21.2</f>
        <v>-173.6</v>
      </c>
      <c r="LVH38" s="656"/>
      <c r="LVI38" s="657" t="s">
        <v>942</v>
      </c>
      <c r="LVJ38" s="658"/>
      <c r="LVK38" s="655">
        <f>-27.6-12.8-12.8-68.2-31-21.2</f>
        <v>-173.6</v>
      </c>
      <c r="LVL38" s="656"/>
      <c r="LVM38" s="657" t="s">
        <v>942</v>
      </c>
      <c r="LVN38" s="658"/>
      <c r="LVO38" s="655">
        <f>-27.6-12.8-12.8-68.2-31-21.2</f>
        <v>-173.6</v>
      </c>
      <c r="LVP38" s="656"/>
      <c r="LVQ38" s="657" t="s">
        <v>942</v>
      </c>
      <c r="LVR38" s="658"/>
      <c r="LVS38" s="655">
        <f>-27.6-12.8-12.8-68.2-31-21.2</f>
        <v>-173.6</v>
      </c>
      <c r="LVT38" s="656"/>
      <c r="LVU38" s="657" t="s">
        <v>942</v>
      </c>
      <c r="LVV38" s="658"/>
      <c r="LVW38" s="655">
        <f>-27.6-12.8-12.8-68.2-31-21.2</f>
        <v>-173.6</v>
      </c>
      <c r="LVX38" s="656"/>
      <c r="LVY38" s="657" t="s">
        <v>942</v>
      </c>
      <c r="LVZ38" s="658"/>
      <c r="LWA38" s="655">
        <f>-27.6-12.8-12.8-68.2-31-21.2</f>
        <v>-173.6</v>
      </c>
      <c r="LWB38" s="656"/>
      <c r="LWC38" s="657" t="s">
        <v>942</v>
      </c>
      <c r="LWD38" s="658"/>
      <c r="LWE38" s="655">
        <f>-27.6-12.8-12.8-68.2-31-21.2</f>
        <v>-173.6</v>
      </c>
      <c r="LWF38" s="656"/>
      <c r="LWG38" s="657" t="s">
        <v>942</v>
      </c>
      <c r="LWH38" s="658"/>
      <c r="LWI38" s="655">
        <f>-27.6-12.8-12.8-68.2-31-21.2</f>
        <v>-173.6</v>
      </c>
      <c r="LWJ38" s="656"/>
      <c r="LWK38" s="657" t="s">
        <v>942</v>
      </c>
      <c r="LWL38" s="658"/>
      <c r="LWM38" s="655">
        <f>-27.6-12.8-12.8-68.2-31-21.2</f>
        <v>-173.6</v>
      </c>
      <c r="LWN38" s="656"/>
      <c r="LWO38" s="657" t="s">
        <v>942</v>
      </c>
      <c r="LWP38" s="658"/>
      <c r="LWQ38" s="655">
        <f>-27.6-12.8-12.8-68.2-31-21.2</f>
        <v>-173.6</v>
      </c>
      <c r="LWR38" s="656"/>
      <c r="LWS38" s="657" t="s">
        <v>942</v>
      </c>
      <c r="LWT38" s="658"/>
      <c r="LWU38" s="655">
        <f>-27.6-12.8-12.8-68.2-31-21.2</f>
        <v>-173.6</v>
      </c>
      <c r="LWV38" s="656"/>
      <c r="LWW38" s="657" t="s">
        <v>942</v>
      </c>
      <c r="LWX38" s="658"/>
      <c r="LWY38" s="655">
        <f>-27.6-12.8-12.8-68.2-31-21.2</f>
        <v>-173.6</v>
      </c>
      <c r="LWZ38" s="656"/>
      <c r="LXA38" s="657" t="s">
        <v>942</v>
      </c>
      <c r="LXB38" s="658"/>
      <c r="LXC38" s="655">
        <f>-27.6-12.8-12.8-68.2-31-21.2</f>
        <v>-173.6</v>
      </c>
      <c r="LXD38" s="656"/>
      <c r="LXE38" s="657" t="s">
        <v>942</v>
      </c>
      <c r="LXF38" s="658"/>
      <c r="LXG38" s="655">
        <f>-27.6-12.8-12.8-68.2-31-21.2</f>
        <v>-173.6</v>
      </c>
      <c r="LXH38" s="656"/>
      <c r="LXI38" s="657" t="s">
        <v>942</v>
      </c>
      <c r="LXJ38" s="658"/>
      <c r="LXK38" s="655">
        <f>-27.6-12.8-12.8-68.2-31-21.2</f>
        <v>-173.6</v>
      </c>
      <c r="LXL38" s="656"/>
      <c r="LXM38" s="657" t="s">
        <v>942</v>
      </c>
      <c r="LXN38" s="658"/>
      <c r="LXO38" s="655">
        <f>-27.6-12.8-12.8-68.2-31-21.2</f>
        <v>-173.6</v>
      </c>
      <c r="LXP38" s="656"/>
      <c r="LXQ38" s="657" t="s">
        <v>942</v>
      </c>
      <c r="LXR38" s="658"/>
      <c r="LXS38" s="655">
        <f>-27.6-12.8-12.8-68.2-31-21.2</f>
        <v>-173.6</v>
      </c>
      <c r="LXT38" s="656"/>
      <c r="LXU38" s="657" t="s">
        <v>942</v>
      </c>
      <c r="LXV38" s="658"/>
      <c r="LXW38" s="655">
        <f>-27.6-12.8-12.8-68.2-31-21.2</f>
        <v>-173.6</v>
      </c>
      <c r="LXX38" s="656"/>
      <c r="LXY38" s="657" t="s">
        <v>942</v>
      </c>
      <c r="LXZ38" s="658"/>
      <c r="LYA38" s="655">
        <f>-27.6-12.8-12.8-68.2-31-21.2</f>
        <v>-173.6</v>
      </c>
      <c r="LYB38" s="656"/>
      <c r="LYC38" s="657" t="s">
        <v>942</v>
      </c>
      <c r="LYD38" s="658"/>
      <c r="LYE38" s="655">
        <f>-27.6-12.8-12.8-68.2-31-21.2</f>
        <v>-173.6</v>
      </c>
      <c r="LYF38" s="656"/>
      <c r="LYG38" s="657" t="s">
        <v>942</v>
      </c>
      <c r="LYH38" s="658"/>
      <c r="LYI38" s="655">
        <f>-27.6-12.8-12.8-68.2-31-21.2</f>
        <v>-173.6</v>
      </c>
      <c r="LYJ38" s="656"/>
      <c r="LYK38" s="657" t="s">
        <v>942</v>
      </c>
      <c r="LYL38" s="658"/>
      <c r="LYM38" s="655">
        <f>-27.6-12.8-12.8-68.2-31-21.2</f>
        <v>-173.6</v>
      </c>
      <c r="LYN38" s="656"/>
      <c r="LYO38" s="657" t="s">
        <v>942</v>
      </c>
      <c r="LYP38" s="658"/>
      <c r="LYQ38" s="655">
        <f>-27.6-12.8-12.8-68.2-31-21.2</f>
        <v>-173.6</v>
      </c>
      <c r="LYR38" s="656"/>
      <c r="LYS38" s="657" t="s">
        <v>942</v>
      </c>
      <c r="LYT38" s="658"/>
      <c r="LYU38" s="655">
        <f>-27.6-12.8-12.8-68.2-31-21.2</f>
        <v>-173.6</v>
      </c>
      <c r="LYV38" s="656"/>
      <c r="LYW38" s="657" t="s">
        <v>942</v>
      </c>
      <c r="LYX38" s="658"/>
      <c r="LYY38" s="655">
        <f>-27.6-12.8-12.8-68.2-31-21.2</f>
        <v>-173.6</v>
      </c>
      <c r="LYZ38" s="656"/>
      <c r="LZA38" s="657" t="s">
        <v>942</v>
      </c>
      <c r="LZB38" s="658"/>
      <c r="LZC38" s="655">
        <f>-27.6-12.8-12.8-68.2-31-21.2</f>
        <v>-173.6</v>
      </c>
      <c r="LZD38" s="656"/>
      <c r="LZE38" s="657" t="s">
        <v>942</v>
      </c>
      <c r="LZF38" s="658"/>
      <c r="LZG38" s="655">
        <f>-27.6-12.8-12.8-68.2-31-21.2</f>
        <v>-173.6</v>
      </c>
      <c r="LZH38" s="656"/>
      <c r="LZI38" s="657" t="s">
        <v>942</v>
      </c>
      <c r="LZJ38" s="658"/>
      <c r="LZK38" s="655">
        <f>-27.6-12.8-12.8-68.2-31-21.2</f>
        <v>-173.6</v>
      </c>
      <c r="LZL38" s="656"/>
      <c r="LZM38" s="657" t="s">
        <v>942</v>
      </c>
      <c r="LZN38" s="658"/>
      <c r="LZO38" s="655">
        <f>-27.6-12.8-12.8-68.2-31-21.2</f>
        <v>-173.6</v>
      </c>
      <c r="LZP38" s="656"/>
      <c r="LZQ38" s="657" t="s">
        <v>942</v>
      </c>
      <c r="LZR38" s="658"/>
      <c r="LZS38" s="655">
        <f>-27.6-12.8-12.8-68.2-31-21.2</f>
        <v>-173.6</v>
      </c>
      <c r="LZT38" s="656"/>
      <c r="LZU38" s="657" t="s">
        <v>942</v>
      </c>
      <c r="LZV38" s="658"/>
      <c r="LZW38" s="655">
        <f>-27.6-12.8-12.8-68.2-31-21.2</f>
        <v>-173.6</v>
      </c>
      <c r="LZX38" s="656"/>
      <c r="LZY38" s="657" t="s">
        <v>942</v>
      </c>
      <c r="LZZ38" s="658"/>
      <c r="MAA38" s="655">
        <f>-27.6-12.8-12.8-68.2-31-21.2</f>
        <v>-173.6</v>
      </c>
      <c r="MAB38" s="656"/>
      <c r="MAC38" s="657" t="s">
        <v>942</v>
      </c>
      <c r="MAD38" s="658"/>
      <c r="MAE38" s="655">
        <f>-27.6-12.8-12.8-68.2-31-21.2</f>
        <v>-173.6</v>
      </c>
      <c r="MAF38" s="656"/>
      <c r="MAG38" s="657" t="s">
        <v>942</v>
      </c>
      <c r="MAH38" s="658"/>
      <c r="MAI38" s="655">
        <f>-27.6-12.8-12.8-68.2-31-21.2</f>
        <v>-173.6</v>
      </c>
      <c r="MAJ38" s="656"/>
      <c r="MAK38" s="657" t="s">
        <v>942</v>
      </c>
      <c r="MAL38" s="658"/>
      <c r="MAM38" s="655">
        <f>-27.6-12.8-12.8-68.2-31-21.2</f>
        <v>-173.6</v>
      </c>
      <c r="MAN38" s="656"/>
      <c r="MAO38" s="657" t="s">
        <v>942</v>
      </c>
      <c r="MAP38" s="658"/>
      <c r="MAQ38" s="655">
        <f>-27.6-12.8-12.8-68.2-31-21.2</f>
        <v>-173.6</v>
      </c>
      <c r="MAR38" s="656"/>
      <c r="MAS38" s="657" t="s">
        <v>942</v>
      </c>
      <c r="MAT38" s="658"/>
      <c r="MAU38" s="655">
        <f>-27.6-12.8-12.8-68.2-31-21.2</f>
        <v>-173.6</v>
      </c>
      <c r="MAV38" s="656"/>
      <c r="MAW38" s="657" t="s">
        <v>942</v>
      </c>
      <c r="MAX38" s="658"/>
      <c r="MAY38" s="655">
        <f>-27.6-12.8-12.8-68.2-31-21.2</f>
        <v>-173.6</v>
      </c>
      <c r="MAZ38" s="656"/>
      <c r="MBA38" s="657" t="s">
        <v>942</v>
      </c>
      <c r="MBB38" s="658"/>
      <c r="MBC38" s="655">
        <f>-27.6-12.8-12.8-68.2-31-21.2</f>
        <v>-173.6</v>
      </c>
      <c r="MBD38" s="656"/>
      <c r="MBE38" s="657" t="s">
        <v>942</v>
      </c>
      <c r="MBF38" s="658"/>
      <c r="MBG38" s="655">
        <f>-27.6-12.8-12.8-68.2-31-21.2</f>
        <v>-173.6</v>
      </c>
      <c r="MBH38" s="656"/>
      <c r="MBI38" s="657" t="s">
        <v>942</v>
      </c>
      <c r="MBJ38" s="658"/>
      <c r="MBK38" s="655">
        <f>-27.6-12.8-12.8-68.2-31-21.2</f>
        <v>-173.6</v>
      </c>
      <c r="MBL38" s="656"/>
      <c r="MBM38" s="657" t="s">
        <v>942</v>
      </c>
      <c r="MBN38" s="658"/>
      <c r="MBO38" s="655">
        <f>-27.6-12.8-12.8-68.2-31-21.2</f>
        <v>-173.6</v>
      </c>
      <c r="MBP38" s="656"/>
      <c r="MBQ38" s="657" t="s">
        <v>942</v>
      </c>
      <c r="MBR38" s="658"/>
      <c r="MBS38" s="655">
        <f>-27.6-12.8-12.8-68.2-31-21.2</f>
        <v>-173.6</v>
      </c>
      <c r="MBT38" s="656"/>
      <c r="MBU38" s="657" t="s">
        <v>942</v>
      </c>
      <c r="MBV38" s="658"/>
      <c r="MBW38" s="655">
        <f>-27.6-12.8-12.8-68.2-31-21.2</f>
        <v>-173.6</v>
      </c>
      <c r="MBX38" s="656"/>
      <c r="MBY38" s="657" t="s">
        <v>942</v>
      </c>
      <c r="MBZ38" s="658"/>
      <c r="MCA38" s="655">
        <f>-27.6-12.8-12.8-68.2-31-21.2</f>
        <v>-173.6</v>
      </c>
      <c r="MCB38" s="656"/>
      <c r="MCC38" s="657" t="s">
        <v>942</v>
      </c>
      <c r="MCD38" s="658"/>
      <c r="MCE38" s="655">
        <f>-27.6-12.8-12.8-68.2-31-21.2</f>
        <v>-173.6</v>
      </c>
      <c r="MCF38" s="656"/>
      <c r="MCG38" s="657" t="s">
        <v>942</v>
      </c>
      <c r="MCH38" s="658"/>
      <c r="MCI38" s="655">
        <f>-27.6-12.8-12.8-68.2-31-21.2</f>
        <v>-173.6</v>
      </c>
      <c r="MCJ38" s="656"/>
      <c r="MCK38" s="657" t="s">
        <v>942</v>
      </c>
      <c r="MCL38" s="658"/>
      <c r="MCM38" s="655">
        <f>-27.6-12.8-12.8-68.2-31-21.2</f>
        <v>-173.6</v>
      </c>
      <c r="MCN38" s="656"/>
      <c r="MCO38" s="657" t="s">
        <v>942</v>
      </c>
      <c r="MCP38" s="658"/>
      <c r="MCQ38" s="655">
        <f>-27.6-12.8-12.8-68.2-31-21.2</f>
        <v>-173.6</v>
      </c>
      <c r="MCR38" s="656"/>
      <c r="MCS38" s="657" t="s">
        <v>942</v>
      </c>
      <c r="MCT38" s="658"/>
      <c r="MCU38" s="655">
        <f>-27.6-12.8-12.8-68.2-31-21.2</f>
        <v>-173.6</v>
      </c>
      <c r="MCV38" s="656"/>
      <c r="MCW38" s="657" t="s">
        <v>942</v>
      </c>
      <c r="MCX38" s="658"/>
      <c r="MCY38" s="655">
        <f>-27.6-12.8-12.8-68.2-31-21.2</f>
        <v>-173.6</v>
      </c>
      <c r="MCZ38" s="656"/>
      <c r="MDA38" s="657" t="s">
        <v>942</v>
      </c>
      <c r="MDB38" s="658"/>
      <c r="MDC38" s="655">
        <f>-27.6-12.8-12.8-68.2-31-21.2</f>
        <v>-173.6</v>
      </c>
      <c r="MDD38" s="656"/>
      <c r="MDE38" s="657" t="s">
        <v>942</v>
      </c>
      <c r="MDF38" s="658"/>
      <c r="MDG38" s="655">
        <f>-27.6-12.8-12.8-68.2-31-21.2</f>
        <v>-173.6</v>
      </c>
      <c r="MDH38" s="656"/>
      <c r="MDI38" s="657" t="s">
        <v>942</v>
      </c>
      <c r="MDJ38" s="658"/>
      <c r="MDK38" s="655">
        <f>-27.6-12.8-12.8-68.2-31-21.2</f>
        <v>-173.6</v>
      </c>
      <c r="MDL38" s="656"/>
      <c r="MDM38" s="657" t="s">
        <v>942</v>
      </c>
      <c r="MDN38" s="658"/>
      <c r="MDO38" s="655">
        <f>-27.6-12.8-12.8-68.2-31-21.2</f>
        <v>-173.6</v>
      </c>
      <c r="MDP38" s="656"/>
      <c r="MDQ38" s="657" t="s">
        <v>942</v>
      </c>
      <c r="MDR38" s="658"/>
      <c r="MDS38" s="655">
        <f>-27.6-12.8-12.8-68.2-31-21.2</f>
        <v>-173.6</v>
      </c>
      <c r="MDT38" s="656"/>
      <c r="MDU38" s="657" t="s">
        <v>942</v>
      </c>
      <c r="MDV38" s="658"/>
      <c r="MDW38" s="655">
        <f>-27.6-12.8-12.8-68.2-31-21.2</f>
        <v>-173.6</v>
      </c>
      <c r="MDX38" s="656"/>
      <c r="MDY38" s="657" t="s">
        <v>942</v>
      </c>
      <c r="MDZ38" s="658"/>
      <c r="MEA38" s="655">
        <f>-27.6-12.8-12.8-68.2-31-21.2</f>
        <v>-173.6</v>
      </c>
      <c r="MEB38" s="656"/>
      <c r="MEC38" s="657" t="s">
        <v>942</v>
      </c>
      <c r="MED38" s="658"/>
      <c r="MEE38" s="655">
        <f>-27.6-12.8-12.8-68.2-31-21.2</f>
        <v>-173.6</v>
      </c>
      <c r="MEF38" s="656"/>
      <c r="MEG38" s="657" t="s">
        <v>942</v>
      </c>
      <c r="MEH38" s="658"/>
      <c r="MEI38" s="655">
        <f>-27.6-12.8-12.8-68.2-31-21.2</f>
        <v>-173.6</v>
      </c>
      <c r="MEJ38" s="656"/>
      <c r="MEK38" s="657" t="s">
        <v>942</v>
      </c>
      <c r="MEL38" s="658"/>
      <c r="MEM38" s="655">
        <f>-27.6-12.8-12.8-68.2-31-21.2</f>
        <v>-173.6</v>
      </c>
      <c r="MEN38" s="656"/>
      <c r="MEO38" s="657" t="s">
        <v>942</v>
      </c>
      <c r="MEP38" s="658"/>
      <c r="MEQ38" s="655">
        <f>-27.6-12.8-12.8-68.2-31-21.2</f>
        <v>-173.6</v>
      </c>
      <c r="MER38" s="656"/>
      <c r="MES38" s="657" t="s">
        <v>942</v>
      </c>
      <c r="MET38" s="658"/>
      <c r="MEU38" s="655">
        <f>-27.6-12.8-12.8-68.2-31-21.2</f>
        <v>-173.6</v>
      </c>
      <c r="MEV38" s="656"/>
      <c r="MEW38" s="657" t="s">
        <v>942</v>
      </c>
      <c r="MEX38" s="658"/>
      <c r="MEY38" s="655">
        <f>-27.6-12.8-12.8-68.2-31-21.2</f>
        <v>-173.6</v>
      </c>
      <c r="MEZ38" s="656"/>
      <c r="MFA38" s="657" t="s">
        <v>942</v>
      </c>
      <c r="MFB38" s="658"/>
      <c r="MFC38" s="655">
        <f>-27.6-12.8-12.8-68.2-31-21.2</f>
        <v>-173.6</v>
      </c>
      <c r="MFD38" s="656"/>
      <c r="MFE38" s="657" t="s">
        <v>942</v>
      </c>
      <c r="MFF38" s="658"/>
      <c r="MFG38" s="655">
        <f>-27.6-12.8-12.8-68.2-31-21.2</f>
        <v>-173.6</v>
      </c>
      <c r="MFH38" s="656"/>
      <c r="MFI38" s="657" t="s">
        <v>942</v>
      </c>
      <c r="MFJ38" s="658"/>
      <c r="MFK38" s="655">
        <f>-27.6-12.8-12.8-68.2-31-21.2</f>
        <v>-173.6</v>
      </c>
      <c r="MFL38" s="656"/>
      <c r="MFM38" s="657" t="s">
        <v>942</v>
      </c>
      <c r="MFN38" s="658"/>
      <c r="MFO38" s="655">
        <f>-27.6-12.8-12.8-68.2-31-21.2</f>
        <v>-173.6</v>
      </c>
      <c r="MFP38" s="656"/>
      <c r="MFQ38" s="657" t="s">
        <v>942</v>
      </c>
      <c r="MFR38" s="658"/>
      <c r="MFS38" s="655">
        <f>-27.6-12.8-12.8-68.2-31-21.2</f>
        <v>-173.6</v>
      </c>
      <c r="MFT38" s="656"/>
      <c r="MFU38" s="657" t="s">
        <v>942</v>
      </c>
      <c r="MFV38" s="658"/>
      <c r="MFW38" s="655">
        <f>-27.6-12.8-12.8-68.2-31-21.2</f>
        <v>-173.6</v>
      </c>
      <c r="MFX38" s="656"/>
      <c r="MFY38" s="657" t="s">
        <v>942</v>
      </c>
      <c r="MFZ38" s="658"/>
      <c r="MGA38" s="655">
        <f>-27.6-12.8-12.8-68.2-31-21.2</f>
        <v>-173.6</v>
      </c>
      <c r="MGB38" s="656"/>
      <c r="MGC38" s="657" t="s">
        <v>942</v>
      </c>
      <c r="MGD38" s="658"/>
      <c r="MGE38" s="655">
        <f>-27.6-12.8-12.8-68.2-31-21.2</f>
        <v>-173.6</v>
      </c>
      <c r="MGF38" s="656"/>
      <c r="MGG38" s="657" t="s">
        <v>942</v>
      </c>
      <c r="MGH38" s="658"/>
      <c r="MGI38" s="655">
        <f>-27.6-12.8-12.8-68.2-31-21.2</f>
        <v>-173.6</v>
      </c>
      <c r="MGJ38" s="656"/>
      <c r="MGK38" s="657" t="s">
        <v>942</v>
      </c>
      <c r="MGL38" s="658"/>
      <c r="MGM38" s="655">
        <f>-27.6-12.8-12.8-68.2-31-21.2</f>
        <v>-173.6</v>
      </c>
      <c r="MGN38" s="656"/>
      <c r="MGO38" s="657" t="s">
        <v>942</v>
      </c>
      <c r="MGP38" s="658"/>
      <c r="MGQ38" s="655">
        <f>-27.6-12.8-12.8-68.2-31-21.2</f>
        <v>-173.6</v>
      </c>
      <c r="MGR38" s="656"/>
      <c r="MGS38" s="657" t="s">
        <v>942</v>
      </c>
      <c r="MGT38" s="658"/>
      <c r="MGU38" s="655">
        <f>-27.6-12.8-12.8-68.2-31-21.2</f>
        <v>-173.6</v>
      </c>
      <c r="MGV38" s="656"/>
      <c r="MGW38" s="657" t="s">
        <v>942</v>
      </c>
      <c r="MGX38" s="658"/>
      <c r="MGY38" s="655">
        <f>-27.6-12.8-12.8-68.2-31-21.2</f>
        <v>-173.6</v>
      </c>
      <c r="MGZ38" s="656"/>
      <c r="MHA38" s="657" t="s">
        <v>942</v>
      </c>
      <c r="MHB38" s="658"/>
      <c r="MHC38" s="655">
        <f>-27.6-12.8-12.8-68.2-31-21.2</f>
        <v>-173.6</v>
      </c>
      <c r="MHD38" s="656"/>
      <c r="MHE38" s="657" t="s">
        <v>942</v>
      </c>
      <c r="MHF38" s="658"/>
      <c r="MHG38" s="655">
        <f>-27.6-12.8-12.8-68.2-31-21.2</f>
        <v>-173.6</v>
      </c>
      <c r="MHH38" s="656"/>
      <c r="MHI38" s="657" t="s">
        <v>942</v>
      </c>
      <c r="MHJ38" s="658"/>
      <c r="MHK38" s="655">
        <f>-27.6-12.8-12.8-68.2-31-21.2</f>
        <v>-173.6</v>
      </c>
      <c r="MHL38" s="656"/>
      <c r="MHM38" s="657" t="s">
        <v>942</v>
      </c>
      <c r="MHN38" s="658"/>
      <c r="MHO38" s="655">
        <f>-27.6-12.8-12.8-68.2-31-21.2</f>
        <v>-173.6</v>
      </c>
      <c r="MHP38" s="656"/>
      <c r="MHQ38" s="657" t="s">
        <v>942</v>
      </c>
      <c r="MHR38" s="658"/>
      <c r="MHS38" s="655">
        <f>-27.6-12.8-12.8-68.2-31-21.2</f>
        <v>-173.6</v>
      </c>
      <c r="MHT38" s="656"/>
      <c r="MHU38" s="657" t="s">
        <v>942</v>
      </c>
      <c r="MHV38" s="658"/>
      <c r="MHW38" s="655">
        <f>-27.6-12.8-12.8-68.2-31-21.2</f>
        <v>-173.6</v>
      </c>
      <c r="MHX38" s="656"/>
      <c r="MHY38" s="657" t="s">
        <v>942</v>
      </c>
      <c r="MHZ38" s="658"/>
      <c r="MIA38" s="655">
        <f>-27.6-12.8-12.8-68.2-31-21.2</f>
        <v>-173.6</v>
      </c>
      <c r="MIB38" s="656"/>
      <c r="MIC38" s="657" t="s">
        <v>942</v>
      </c>
      <c r="MID38" s="658"/>
      <c r="MIE38" s="655">
        <f>-27.6-12.8-12.8-68.2-31-21.2</f>
        <v>-173.6</v>
      </c>
      <c r="MIF38" s="656"/>
      <c r="MIG38" s="657" t="s">
        <v>942</v>
      </c>
      <c r="MIH38" s="658"/>
      <c r="MII38" s="655">
        <f>-27.6-12.8-12.8-68.2-31-21.2</f>
        <v>-173.6</v>
      </c>
      <c r="MIJ38" s="656"/>
      <c r="MIK38" s="657" t="s">
        <v>942</v>
      </c>
      <c r="MIL38" s="658"/>
      <c r="MIM38" s="655">
        <f>-27.6-12.8-12.8-68.2-31-21.2</f>
        <v>-173.6</v>
      </c>
      <c r="MIN38" s="656"/>
      <c r="MIO38" s="657" t="s">
        <v>942</v>
      </c>
      <c r="MIP38" s="658"/>
      <c r="MIQ38" s="655">
        <f>-27.6-12.8-12.8-68.2-31-21.2</f>
        <v>-173.6</v>
      </c>
      <c r="MIR38" s="656"/>
      <c r="MIS38" s="657" t="s">
        <v>942</v>
      </c>
      <c r="MIT38" s="658"/>
      <c r="MIU38" s="655">
        <f>-27.6-12.8-12.8-68.2-31-21.2</f>
        <v>-173.6</v>
      </c>
      <c r="MIV38" s="656"/>
      <c r="MIW38" s="657" t="s">
        <v>942</v>
      </c>
      <c r="MIX38" s="658"/>
      <c r="MIY38" s="655">
        <f>-27.6-12.8-12.8-68.2-31-21.2</f>
        <v>-173.6</v>
      </c>
      <c r="MIZ38" s="656"/>
      <c r="MJA38" s="657" t="s">
        <v>942</v>
      </c>
      <c r="MJB38" s="658"/>
      <c r="MJC38" s="655">
        <f>-27.6-12.8-12.8-68.2-31-21.2</f>
        <v>-173.6</v>
      </c>
      <c r="MJD38" s="656"/>
      <c r="MJE38" s="657" t="s">
        <v>942</v>
      </c>
      <c r="MJF38" s="658"/>
      <c r="MJG38" s="655">
        <f>-27.6-12.8-12.8-68.2-31-21.2</f>
        <v>-173.6</v>
      </c>
      <c r="MJH38" s="656"/>
      <c r="MJI38" s="657" t="s">
        <v>942</v>
      </c>
      <c r="MJJ38" s="658"/>
      <c r="MJK38" s="655">
        <f>-27.6-12.8-12.8-68.2-31-21.2</f>
        <v>-173.6</v>
      </c>
      <c r="MJL38" s="656"/>
      <c r="MJM38" s="657" t="s">
        <v>942</v>
      </c>
      <c r="MJN38" s="658"/>
      <c r="MJO38" s="655">
        <f>-27.6-12.8-12.8-68.2-31-21.2</f>
        <v>-173.6</v>
      </c>
      <c r="MJP38" s="656"/>
      <c r="MJQ38" s="657" t="s">
        <v>942</v>
      </c>
      <c r="MJR38" s="658"/>
      <c r="MJS38" s="655">
        <f>-27.6-12.8-12.8-68.2-31-21.2</f>
        <v>-173.6</v>
      </c>
      <c r="MJT38" s="656"/>
      <c r="MJU38" s="657" t="s">
        <v>942</v>
      </c>
      <c r="MJV38" s="658"/>
      <c r="MJW38" s="655">
        <f>-27.6-12.8-12.8-68.2-31-21.2</f>
        <v>-173.6</v>
      </c>
      <c r="MJX38" s="656"/>
      <c r="MJY38" s="657" t="s">
        <v>942</v>
      </c>
      <c r="MJZ38" s="658"/>
      <c r="MKA38" s="655">
        <f>-27.6-12.8-12.8-68.2-31-21.2</f>
        <v>-173.6</v>
      </c>
      <c r="MKB38" s="656"/>
      <c r="MKC38" s="657" t="s">
        <v>942</v>
      </c>
      <c r="MKD38" s="658"/>
      <c r="MKE38" s="655">
        <f>-27.6-12.8-12.8-68.2-31-21.2</f>
        <v>-173.6</v>
      </c>
      <c r="MKF38" s="656"/>
      <c r="MKG38" s="657" t="s">
        <v>942</v>
      </c>
      <c r="MKH38" s="658"/>
      <c r="MKI38" s="655">
        <f>-27.6-12.8-12.8-68.2-31-21.2</f>
        <v>-173.6</v>
      </c>
      <c r="MKJ38" s="656"/>
      <c r="MKK38" s="657" t="s">
        <v>942</v>
      </c>
      <c r="MKL38" s="658"/>
      <c r="MKM38" s="655">
        <f>-27.6-12.8-12.8-68.2-31-21.2</f>
        <v>-173.6</v>
      </c>
      <c r="MKN38" s="656"/>
      <c r="MKO38" s="657" t="s">
        <v>942</v>
      </c>
      <c r="MKP38" s="658"/>
      <c r="MKQ38" s="655">
        <f>-27.6-12.8-12.8-68.2-31-21.2</f>
        <v>-173.6</v>
      </c>
      <c r="MKR38" s="656"/>
      <c r="MKS38" s="657" t="s">
        <v>942</v>
      </c>
      <c r="MKT38" s="658"/>
      <c r="MKU38" s="655">
        <f>-27.6-12.8-12.8-68.2-31-21.2</f>
        <v>-173.6</v>
      </c>
      <c r="MKV38" s="656"/>
      <c r="MKW38" s="657" t="s">
        <v>942</v>
      </c>
      <c r="MKX38" s="658"/>
      <c r="MKY38" s="655">
        <f>-27.6-12.8-12.8-68.2-31-21.2</f>
        <v>-173.6</v>
      </c>
      <c r="MKZ38" s="656"/>
      <c r="MLA38" s="657" t="s">
        <v>942</v>
      </c>
      <c r="MLB38" s="658"/>
      <c r="MLC38" s="655">
        <f>-27.6-12.8-12.8-68.2-31-21.2</f>
        <v>-173.6</v>
      </c>
      <c r="MLD38" s="656"/>
      <c r="MLE38" s="657" t="s">
        <v>942</v>
      </c>
      <c r="MLF38" s="658"/>
      <c r="MLG38" s="655">
        <f>-27.6-12.8-12.8-68.2-31-21.2</f>
        <v>-173.6</v>
      </c>
      <c r="MLH38" s="656"/>
      <c r="MLI38" s="657" t="s">
        <v>942</v>
      </c>
      <c r="MLJ38" s="658"/>
      <c r="MLK38" s="655">
        <f>-27.6-12.8-12.8-68.2-31-21.2</f>
        <v>-173.6</v>
      </c>
      <c r="MLL38" s="656"/>
      <c r="MLM38" s="657" t="s">
        <v>942</v>
      </c>
      <c r="MLN38" s="658"/>
      <c r="MLO38" s="655">
        <f>-27.6-12.8-12.8-68.2-31-21.2</f>
        <v>-173.6</v>
      </c>
      <c r="MLP38" s="656"/>
      <c r="MLQ38" s="657" t="s">
        <v>942</v>
      </c>
      <c r="MLR38" s="658"/>
      <c r="MLS38" s="655">
        <f>-27.6-12.8-12.8-68.2-31-21.2</f>
        <v>-173.6</v>
      </c>
      <c r="MLT38" s="656"/>
      <c r="MLU38" s="657" t="s">
        <v>942</v>
      </c>
      <c r="MLV38" s="658"/>
      <c r="MLW38" s="655">
        <f>-27.6-12.8-12.8-68.2-31-21.2</f>
        <v>-173.6</v>
      </c>
      <c r="MLX38" s="656"/>
      <c r="MLY38" s="657" t="s">
        <v>942</v>
      </c>
      <c r="MLZ38" s="658"/>
      <c r="MMA38" s="655">
        <f>-27.6-12.8-12.8-68.2-31-21.2</f>
        <v>-173.6</v>
      </c>
      <c r="MMB38" s="656"/>
      <c r="MMC38" s="657" t="s">
        <v>942</v>
      </c>
      <c r="MMD38" s="658"/>
      <c r="MME38" s="655">
        <f>-27.6-12.8-12.8-68.2-31-21.2</f>
        <v>-173.6</v>
      </c>
      <c r="MMF38" s="656"/>
      <c r="MMG38" s="657" t="s">
        <v>942</v>
      </c>
      <c r="MMH38" s="658"/>
      <c r="MMI38" s="655">
        <f>-27.6-12.8-12.8-68.2-31-21.2</f>
        <v>-173.6</v>
      </c>
      <c r="MMJ38" s="656"/>
      <c r="MMK38" s="657" t="s">
        <v>942</v>
      </c>
      <c r="MML38" s="658"/>
      <c r="MMM38" s="655">
        <f>-27.6-12.8-12.8-68.2-31-21.2</f>
        <v>-173.6</v>
      </c>
      <c r="MMN38" s="656"/>
      <c r="MMO38" s="657" t="s">
        <v>942</v>
      </c>
      <c r="MMP38" s="658"/>
      <c r="MMQ38" s="655">
        <f>-27.6-12.8-12.8-68.2-31-21.2</f>
        <v>-173.6</v>
      </c>
      <c r="MMR38" s="656"/>
      <c r="MMS38" s="657" t="s">
        <v>942</v>
      </c>
      <c r="MMT38" s="658"/>
      <c r="MMU38" s="655">
        <f>-27.6-12.8-12.8-68.2-31-21.2</f>
        <v>-173.6</v>
      </c>
      <c r="MMV38" s="656"/>
      <c r="MMW38" s="657" t="s">
        <v>942</v>
      </c>
      <c r="MMX38" s="658"/>
      <c r="MMY38" s="655">
        <f>-27.6-12.8-12.8-68.2-31-21.2</f>
        <v>-173.6</v>
      </c>
      <c r="MMZ38" s="656"/>
      <c r="MNA38" s="657" t="s">
        <v>942</v>
      </c>
      <c r="MNB38" s="658"/>
      <c r="MNC38" s="655">
        <f>-27.6-12.8-12.8-68.2-31-21.2</f>
        <v>-173.6</v>
      </c>
      <c r="MND38" s="656"/>
      <c r="MNE38" s="657" t="s">
        <v>942</v>
      </c>
      <c r="MNF38" s="658"/>
      <c r="MNG38" s="655">
        <f>-27.6-12.8-12.8-68.2-31-21.2</f>
        <v>-173.6</v>
      </c>
      <c r="MNH38" s="656"/>
      <c r="MNI38" s="657" t="s">
        <v>942</v>
      </c>
      <c r="MNJ38" s="658"/>
      <c r="MNK38" s="655">
        <f>-27.6-12.8-12.8-68.2-31-21.2</f>
        <v>-173.6</v>
      </c>
      <c r="MNL38" s="656"/>
      <c r="MNM38" s="657" t="s">
        <v>942</v>
      </c>
      <c r="MNN38" s="658"/>
      <c r="MNO38" s="655">
        <f>-27.6-12.8-12.8-68.2-31-21.2</f>
        <v>-173.6</v>
      </c>
      <c r="MNP38" s="656"/>
      <c r="MNQ38" s="657" t="s">
        <v>942</v>
      </c>
      <c r="MNR38" s="658"/>
      <c r="MNS38" s="655">
        <f>-27.6-12.8-12.8-68.2-31-21.2</f>
        <v>-173.6</v>
      </c>
      <c r="MNT38" s="656"/>
      <c r="MNU38" s="657" t="s">
        <v>942</v>
      </c>
      <c r="MNV38" s="658"/>
      <c r="MNW38" s="655">
        <f>-27.6-12.8-12.8-68.2-31-21.2</f>
        <v>-173.6</v>
      </c>
      <c r="MNX38" s="656"/>
      <c r="MNY38" s="657" t="s">
        <v>942</v>
      </c>
      <c r="MNZ38" s="658"/>
      <c r="MOA38" s="655">
        <f>-27.6-12.8-12.8-68.2-31-21.2</f>
        <v>-173.6</v>
      </c>
      <c r="MOB38" s="656"/>
      <c r="MOC38" s="657" t="s">
        <v>942</v>
      </c>
      <c r="MOD38" s="658"/>
      <c r="MOE38" s="655">
        <f>-27.6-12.8-12.8-68.2-31-21.2</f>
        <v>-173.6</v>
      </c>
      <c r="MOF38" s="656"/>
      <c r="MOG38" s="657" t="s">
        <v>942</v>
      </c>
      <c r="MOH38" s="658"/>
      <c r="MOI38" s="655">
        <f>-27.6-12.8-12.8-68.2-31-21.2</f>
        <v>-173.6</v>
      </c>
      <c r="MOJ38" s="656"/>
      <c r="MOK38" s="657" t="s">
        <v>942</v>
      </c>
      <c r="MOL38" s="658"/>
      <c r="MOM38" s="655">
        <f>-27.6-12.8-12.8-68.2-31-21.2</f>
        <v>-173.6</v>
      </c>
      <c r="MON38" s="656"/>
      <c r="MOO38" s="657" t="s">
        <v>942</v>
      </c>
      <c r="MOP38" s="658"/>
      <c r="MOQ38" s="655">
        <f>-27.6-12.8-12.8-68.2-31-21.2</f>
        <v>-173.6</v>
      </c>
      <c r="MOR38" s="656"/>
      <c r="MOS38" s="657" t="s">
        <v>942</v>
      </c>
      <c r="MOT38" s="658"/>
      <c r="MOU38" s="655">
        <f>-27.6-12.8-12.8-68.2-31-21.2</f>
        <v>-173.6</v>
      </c>
      <c r="MOV38" s="656"/>
      <c r="MOW38" s="657" t="s">
        <v>942</v>
      </c>
      <c r="MOX38" s="658"/>
      <c r="MOY38" s="655">
        <f>-27.6-12.8-12.8-68.2-31-21.2</f>
        <v>-173.6</v>
      </c>
      <c r="MOZ38" s="656"/>
      <c r="MPA38" s="657" t="s">
        <v>942</v>
      </c>
      <c r="MPB38" s="658"/>
      <c r="MPC38" s="655">
        <f>-27.6-12.8-12.8-68.2-31-21.2</f>
        <v>-173.6</v>
      </c>
      <c r="MPD38" s="656"/>
      <c r="MPE38" s="657" t="s">
        <v>942</v>
      </c>
      <c r="MPF38" s="658"/>
      <c r="MPG38" s="655">
        <f>-27.6-12.8-12.8-68.2-31-21.2</f>
        <v>-173.6</v>
      </c>
      <c r="MPH38" s="656"/>
      <c r="MPI38" s="657" t="s">
        <v>942</v>
      </c>
      <c r="MPJ38" s="658"/>
      <c r="MPK38" s="655">
        <f>-27.6-12.8-12.8-68.2-31-21.2</f>
        <v>-173.6</v>
      </c>
      <c r="MPL38" s="656"/>
      <c r="MPM38" s="657" t="s">
        <v>942</v>
      </c>
      <c r="MPN38" s="658"/>
      <c r="MPO38" s="655">
        <f>-27.6-12.8-12.8-68.2-31-21.2</f>
        <v>-173.6</v>
      </c>
      <c r="MPP38" s="656"/>
      <c r="MPQ38" s="657" t="s">
        <v>942</v>
      </c>
      <c r="MPR38" s="658"/>
      <c r="MPS38" s="655">
        <f>-27.6-12.8-12.8-68.2-31-21.2</f>
        <v>-173.6</v>
      </c>
      <c r="MPT38" s="656"/>
      <c r="MPU38" s="657" t="s">
        <v>942</v>
      </c>
      <c r="MPV38" s="658"/>
      <c r="MPW38" s="655">
        <f>-27.6-12.8-12.8-68.2-31-21.2</f>
        <v>-173.6</v>
      </c>
      <c r="MPX38" s="656"/>
      <c r="MPY38" s="657" t="s">
        <v>942</v>
      </c>
      <c r="MPZ38" s="658"/>
      <c r="MQA38" s="655">
        <f>-27.6-12.8-12.8-68.2-31-21.2</f>
        <v>-173.6</v>
      </c>
      <c r="MQB38" s="656"/>
      <c r="MQC38" s="657" t="s">
        <v>942</v>
      </c>
      <c r="MQD38" s="658"/>
      <c r="MQE38" s="655">
        <f>-27.6-12.8-12.8-68.2-31-21.2</f>
        <v>-173.6</v>
      </c>
      <c r="MQF38" s="656"/>
      <c r="MQG38" s="657" t="s">
        <v>942</v>
      </c>
      <c r="MQH38" s="658"/>
      <c r="MQI38" s="655">
        <f>-27.6-12.8-12.8-68.2-31-21.2</f>
        <v>-173.6</v>
      </c>
      <c r="MQJ38" s="656"/>
      <c r="MQK38" s="657" t="s">
        <v>942</v>
      </c>
      <c r="MQL38" s="658"/>
      <c r="MQM38" s="655">
        <f>-27.6-12.8-12.8-68.2-31-21.2</f>
        <v>-173.6</v>
      </c>
      <c r="MQN38" s="656"/>
      <c r="MQO38" s="657" t="s">
        <v>942</v>
      </c>
      <c r="MQP38" s="658"/>
      <c r="MQQ38" s="655">
        <f>-27.6-12.8-12.8-68.2-31-21.2</f>
        <v>-173.6</v>
      </c>
      <c r="MQR38" s="656"/>
      <c r="MQS38" s="657" t="s">
        <v>942</v>
      </c>
      <c r="MQT38" s="658"/>
      <c r="MQU38" s="655">
        <f>-27.6-12.8-12.8-68.2-31-21.2</f>
        <v>-173.6</v>
      </c>
      <c r="MQV38" s="656"/>
      <c r="MQW38" s="657" t="s">
        <v>942</v>
      </c>
      <c r="MQX38" s="658"/>
      <c r="MQY38" s="655">
        <f>-27.6-12.8-12.8-68.2-31-21.2</f>
        <v>-173.6</v>
      </c>
      <c r="MQZ38" s="656"/>
      <c r="MRA38" s="657" t="s">
        <v>942</v>
      </c>
      <c r="MRB38" s="658"/>
      <c r="MRC38" s="655">
        <f>-27.6-12.8-12.8-68.2-31-21.2</f>
        <v>-173.6</v>
      </c>
      <c r="MRD38" s="656"/>
      <c r="MRE38" s="657" t="s">
        <v>942</v>
      </c>
      <c r="MRF38" s="658"/>
      <c r="MRG38" s="655">
        <f>-27.6-12.8-12.8-68.2-31-21.2</f>
        <v>-173.6</v>
      </c>
      <c r="MRH38" s="656"/>
      <c r="MRI38" s="657" t="s">
        <v>942</v>
      </c>
      <c r="MRJ38" s="658"/>
      <c r="MRK38" s="655">
        <f>-27.6-12.8-12.8-68.2-31-21.2</f>
        <v>-173.6</v>
      </c>
      <c r="MRL38" s="656"/>
      <c r="MRM38" s="657" t="s">
        <v>942</v>
      </c>
      <c r="MRN38" s="658"/>
      <c r="MRO38" s="655">
        <f>-27.6-12.8-12.8-68.2-31-21.2</f>
        <v>-173.6</v>
      </c>
      <c r="MRP38" s="656"/>
      <c r="MRQ38" s="657" t="s">
        <v>942</v>
      </c>
      <c r="MRR38" s="658"/>
      <c r="MRS38" s="655">
        <f>-27.6-12.8-12.8-68.2-31-21.2</f>
        <v>-173.6</v>
      </c>
      <c r="MRT38" s="656"/>
      <c r="MRU38" s="657" t="s">
        <v>942</v>
      </c>
      <c r="MRV38" s="658"/>
      <c r="MRW38" s="655">
        <f>-27.6-12.8-12.8-68.2-31-21.2</f>
        <v>-173.6</v>
      </c>
      <c r="MRX38" s="656"/>
      <c r="MRY38" s="657" t="s">
        <v>942</v>
      </c>
      <c r="MRZ38" s="658"/>
      <c r="MSA38" s="655">
        <f>-27.6-12.8-12.8-68.2-31-21.2</f>
        <v>-173.6</v>
      </c>
      <c r="MSB38" s="656"/>
      <c r="MSC38" s="657" t="s">
        <v>942</v>
      </c>
      <c r="MSD38" s="658"/>
      <c r="MSE38" s="655">
        <f>-27.6-12.8-12.8-68.2-31-21.2</f>
        <v>-173.6</v>
      </c>
      <c r="MSF38" s="656"/>
      <c r="MSG38" s="657" t="s">
        <v>942</v>
      </c>
      <c r="MSH38" s="658"/>
      <c r="MSI38" s="655">
        <f>-27.6-12.8-12.8-68.2-31-21.2</f>
        <v>-173.6</v>
      </c>
      <c r="MSJ38" s="656"/>
      <c r="MSK38" s="657" t="s">
        <v>942</v>
      </c>
      <c r="MSL38" s="658"/>
      <c r="MSM38" s="655">
        <f>-27.6-12.8-12.8-68.2-31-21.2</f>
        <v>-173.6</v>
      </c>
      <c r="MSN38" s="656"/>
      <c r="MSO38" s="657" t="s">
        <v>942</v>
      </c>
      <c r="MSP38" s="658"/>
      <c r="MSQ38" s="655">
        <f>-27.6-12.8-12.8-68.2-31-21.2</f>
        <v>-173.6</v>
      </c>
      <c r="MSR38" s="656"/>
      <c r="MSS38" s="657" t="s">
        <v>942</v>
      </c>
      <c r="MST38" s="658"/>
      <c r="MSU38" s="655">
        <f>-27.6-12.8-12.8-68.2-31-21.2</f>
        <v>-173.6</v>
      </c>
      <c r="MSV38" s="656"/>
      <c r="MSW38" s="657" t="s">
        <v>942</v>
      </c>
      <c r="MSX38" s="658"/>
      <c r="MSY38" s="655">
        <f>-27.6-12.8-12.8-68.2-31-21.2</f>
        <v>-173.6</v>
      </c>
      <c r="MSZ38" s="656"/>
      <c r="MTA38" s="657" t="s">
        <v>942</v>
      </c>
      <c r="MTB38" s="658"/>
      <c r="MTC38" s="655">
        <f>-27.6-12.8-12.8-68.2-31-21.2</f>
        <v>-173.6</v>
      </c>
      <c r="MTD38" s="656"/>
      <c r="MTE38" s="657" t="s">
        <v>942</v>
      </c>
      <c r="MTF38" s="658"/>
      <c r="MTG38" s="655">
        <f>-27.6-12.8-12.8-68.2-31-21.2</f>
        <v>-173.6</v>
      </c>
      <c r="MTH38" s="656"/>
      <c r="MTI38" s="657" t="s">
        <v>942</v>
      </c>
      <c r="MTJ38" s="658"/>
      <c r="MTK38" s="655">
        <f>-27.6-12.8-12.8-68.2-31-21.2</f>
        <v>-173.6</v>
      </c>
      <c r="MTL38" s="656"/>
      <c r="MTM38" s="657" t="s">
        <v>942</v>
      </c>
      <c r="MTN38" s="658"/>
      <c r="MTO38" s="655">
        <f>-27.6-12.8-12.8-68.2-31-21.2</f>
        <v>-173.6</v>
      </c>
      <c r="MTP38" s="656"/>
      <c r="MTQ38" s="657" t="s">
        <v>942</v>
      </c>
      <c r="MTR38" s="658"/>
      <c r="MTS38" s="655">
        <f>-27.6-12.8-12.8-68.2-31-21.2</f>
        <v>-173.6</v>
      </c>
      <c r="MTT38" s="656"/>
      <c r="MTU38" s="657" t="s">
        <v>942</v>
      </c>
      <c r="MTV38" s="658"/>
      <c r="MTW38" s="655">
        <f>-27.6-12.8-12.8-68.2-31-21.2</f>
        <v>-173.6</v>
      </c>
      <c r="MTX38" s="656"/>
      <c r="MTY38" s="657" t="s">
        <v>942</v>
      </c>
      <c r="MTZ38" s="658"/>
      <c r="MUA38" s="655">
        <f>-27.6-12.8-12.8-68.2-31-21.2</f>
        <v>-173.6</v>
      </c>
      <c r="MUB38" s="656"/>
      <c r="MUC38" s="657" t="s">
        <v>942</v>
      </c>
      <c r="MUD38" s="658"/>
      <c r="MUE38" s="655">
        <f>-27.6-12.8-12.8-68.2-31-21.2</f>
        <v>-173.6</v>
      </c>
      <c r="MUF38" s="656"/>
      <c r="MUG38" s="657" t="s">
        <v>942</v>
      </c>
      <c r="MUH38" s="658"/>
      <c r="MUI38" s="655">
        <f>-27.6-12.8-12.8-68.2-31-21.2</f>
        <v>-173.6</v>
      </c>
      <c r="MUJ38" s="656"/>
      <c r="MUK38" s="657" t="s">
        <v>942</v>
      </c>
      <c r="MUL38" s="658"/>
      <c r="MUM38" s="655">
        <f>-27.6-12.8-12.8-68.2-31-21.2</f>
        <v>-173.6</v>
      </c>
      <c r="MUN38" s="656"/>
      <c r="MUO38" s="657" t="s">
        <v>942</v>
      </c>
      <c r="MUP38" s="658"/>
      <c r="MUQ38" s="655">
        <f>-27.6-12.8-12.8-68.2-31-21.2</f>
        <v>-173.6</v>
      </c>
      <c r="MUR38" s="656"/>
      <c r="MUS38" s="657" t="s">
        <v>942</v>
      </c>
      <c r="MUT38" s="658"/>
      <c r="MUU38" s="655">
        <f>-27.6-12.8-12.8-68.2-31-21.2</f>
        <v>-173.6</v>
      </c>
      <c r="MUV38" s="656"/>
      <c r="MUW38" s="657" t="s">
        <v>942</v>
      </c>
      <c r="MUX38" s="658"/>
      <c r="MUY38" s="655">
        <f>-27.6-12.8-12.8-68.2-31-21.2</f>
        <v>-173.6</v>
      </c>
      <c r="MUZ38" s="656"/>
      <c r="MVA38" s="657" t="s">
        <v>942</v>
      </c>
      <c r="MVB38" s="658"/>
      <c r="MVC38" s="655">
        <f>-27.6-12.8-12.8-68.2-31-21.2</f>
        <v>-173.6</v>
      </c>
      <c r="MVD38" s="656"/>
      <c r="MVE38" s="657" t="s">
        <v>942</v>
      </c>
      <c r="MVF38" s="658"/>
      <c r="MVG38" s="655">
        <f>-27.6-12.8-12.8-68.2-31-21.2</f>
        <v>-173.6</v>
      </c>
      <c r="MVH38" s="656"/>
      <c r="MVI38" s="657" t="s">
        <v>942</v>
      </c>
      <c r="MVJ38" s="658"/>
      <c r="MVK38" s="655">
        <f>-27.6-12.8-12.8-68.2-31-21.2</f>
        <v>-173.6</v>
      </c>
      <c r="MVL38" s="656"/>
      <c r="MVM38" s="657" t="s">
        <v>942</v>
      </c>
      <c r="MVN38" s="658"/>
      <c r="MVO38" s="655">
        <f>-27.6-12.8-12.8-68.2-31-21.2</f>
        <v>-173.6</v>
      </c>
      <c r="MVP38" s="656"/>
      <c r="MVQ38" s="657" t="s">
        <v>942</v>
      </c>
      <c r="MVR38" s="658"/>
      <c r="MVS38" s="655">
        <f>-27.6-12.8-12.8-68.2-31-21.2</f>
        <v>-173.6</v>
      </c>
      <c r="MVT38" s="656"/>
      <c r="MVU38" s="657" t="s">
        <v>942</v>
      </c>
      <c r="MVV38" s="658"/>
      <c r="MVW38" s="655">
        <f>-27.6-12.8-12.8-68.2-31-21.2</f>
        <v>-173.6</v>
      </c>
      <c r="MVX38" s="656"/>
      <c r="MVY38" s="657" t="s">
        <v>942</v>
      </c>
      <c r="MVZ38" s="658"/>
      <c r="MWA38" s="655">
        <f>-27.6-12.8-12.8-68.2-31-21.2</f>
        <v>-173.6</v>
      </c>
      <c r="MWB38" s="656"/>
      <c r="MWC38" s="657" t="s">
        <v>942</v>
      </c>
      <c r="MWD38" s="658"/>
      <c r="MWE38" s="655">
        <f>-27.6-12.8-12.8-68.2-31-21.2</f>
        <v>-173.6</v>
      </c>
      <c r="MWF38" s="656"/>
      <c r="MWG38" s="657" t="s">
        <v>942</v>
      </c>
      <c r="MWH38" s="658"/>
      <c r="MWI38" s="655">
        <f>-27.6-12.8-12.8-68.2-31-21.2</f>
        <v>-173.6</v>
      </c>
      <c r="MWJ38" s="656"/>
      <c r="MWK38" s="657" t="s">
        <v>942</v>
      </c>
      <c r="MWL38" s="658"/>
      <c r="MWM38" s="655">
        <f>-27.6-12.8-12.8-68.2-31-21.2</f>
        <v>-173.6</v>
      </c>
      <c r="MWN38" s="656"/>
      <c r="MWO38" s="657" t="s">
        <v>942</v>
      </c>
      <c r="MWP38" s="658"/>
      <c r="MWQ38" s="655">
        <f>-27.6-12.8-12.8-68.2-31-21.2</f>
        <v>-173.6</v>
      </c>
      <c r="MWR38" s="656"/>
      <c r="MWS38" s="657" t="s">
        <v>942</v>
      </c>
      <c r="MWT38" s="658"/>
      <c r="MWU38" s="655">
        <f>-27.6-12.8-12.8-68.2-31-21.2</f>
        <v>-173.6</v>
      </c>
      <c r="MWV38" s="656"/>
      <c r="MWW38" s="657" t="s">
        <v>942</v>
      </c>
      <c r="MWX38" s="658"/>
      <c r="MWY38" s="655">
        <f>-27.6-12.8-12.8-68.2-31-21.2</f>
        <v>-173.6</v>
      </c>
      <c r="MWZ38" s="656"/>
      <c r="MXA38" s="657" t="s">
        <v>942</v>
      </c>
      <c r="MXB38" s="658"/>
      <c r="MXC38" s="655">
        <f>-27.6-12.8-12.8-68.2-31-21.2</f>
        <v>-173.6</v>
      </c>
      <c r="MXD38" s="656"/>
      <c r="MXE38" s="657" t="s">
        <v>942</v>
      </c>
      <c r="MXF38" s="658"/>
      <c r="MXG38" s="655">
        <f>-27.6-12.8-12.8-68.2-31-21.2</f>
        <v>-173.6</v>
      </c>
      <c r="MXH38" s="656"/>
      <c r="MXI38" s="657" t="s">
        <v>942</v>
      </c>
      <c r="MXJ38" s="658"/>
      <c r="MXK38" s="655">
        <f>-27.6-12.8-12.8-68.2-31-21.2</f>
        <v>-173.6</v>
      </c>
      <c r="MXL38" s="656"/>
      <c r="MXM38" s="657" t="s">
        <v>942</v>
      </c>
      <c r="MXN38" s="658"/>
      <c r="MXO38" s="655">
        <f>-27.6-12.8-12.8-68.2-31-21.2</f>
        <v>-173.6</v>
      </c>
      <c r="MXP38" s="656"/>
      <c r="MXQ38" s="657" t="s">
        <v>942</v>
      </c>
      <c r="MXR38" s="658"/>
      <c r="MXS38" s="655">
        <f>-27.6-12.8-12.8-68.2-31-21.2</f>
        <v>-173.6</v>
      </c>
      <c r="MXT38" s="656"/>
      <c r="MXU38" s="657" t="s">
        <v>942</v>
      </c>
      <c r="MXV38" s="658"/>
      <c r="MXW38" s="655">
        <f>-27.6-12.8-12.8-68.2-31-21.2</f>
        <v>-173.6</v>
      </c>
      <c r="MXX38" s="656"/>
      <c r="MXY38" s="657" t="s">
        <v>942</v>
      </c>
      <c r="MXZ38" s="658"/>
      <c r="MYA38" s="655">
        <f>-27.6-12.8-12.8-68.2-31-21.2</f>
        <v>-173.6</v>
      </c>
      <c r="MYB38" s="656"/>
      <c r="MYC38" s="657" t="s">
        <v>942</v>
      </c>
      <c r="MYD38" s="658"/>
      <c r="MYE38" s="655">
        <f>-27.6-12.8-12.8-68.2-31-21.2</f>
        <v>-173.6</v>
      </c>
      <c r="MYF38" s="656"/>
      <c r="MYG38" s="657" t="s">
        <v>942</v>
      </c>
      <c r="MYH38" s="658"/>
      <c r="MYI38" s="655">
        <f>-27.6-12.8-12.8-68.2-31-21.2</f>
        <v>-173.6</v>
      </c>
      <c r="MYJ38" s="656"/>
      <c r="MYK38" s="657" t="s">
        <v>942</v>
      </c>
      <c r="MYL38" s="658"/>
      <c r="MYM38" s="655">
        <f>-27.6-12.8-12.8-68.2-31-21.2</f>
        <v>-173.6</v>
      </c>
      <c r="MYN38" s="656"/>
      <c r="MYO38" s="657" t="s">
        <v>942</v>
      </c>
      <c r="MYP38" s="658"/>
      <c r="MYQ38" s="655">
        <f>-27.6-12.8-12.8-68.2-31-21.2</f>
        <v>-173.6</v>
      </c>
      <c r="MYR38" s="656"/>
      <c r="MYS38" s="657" t="s">
        <v>942</v>
      </c>
      <c r="MYT38" s="658"/>
      <c r="MYU38" s="655">
        <f>-27.6-12.8-12.8-68.2-31-21.2</f>
        <v>-173.6</v>
      </c>
      <c r="MYV38" s="656"/>
      <c r="MYW38" s="657" t="s">
        <v>942</v>
      </c>
      <c r="MYX38" s="658"/>
      <c r="MYY38" s="655">
        <f>-27.6-12.8-12.8-68.2-31-21.2</f>
        <v>-173.6</v>
      </c>
      <c r="MYZ38" s="656"/>
      <c r="MZA38" s="657" t="s">
        <v>942</v>
      </c>
      <c r="MZB38" s="658"/>
      <c r="MZC38" s="655">
        <f>-27.6-12.8-12.8-68.2-31-21.2</f>
        <v>-173.6</v>
      </c>
      <c r="MZD38" s="656"/>
      <c r="MZE38" s="657" t="s">
        <v>942</v>
      </c>
      <c r="MZF38" s="658"/>
      <c r="MZG38" s="655">
        <f>-27.6-12.8-12.8-68.2-31-21.2</f>
        <v>-173.6</v>
      </c>
      <c r="MZH38" s="656"/>
      <c r="MZI38" s="657" t="s">
        <v>942</v>
      </c>
      <c r="MZJ38" s="658"/>
      <c r="MZK38" s="655">
        <f>-27.6-12.8-12.8-68.2-31-21.2</f>
        <v>-173.6</v>
      </c>
      <c r="MZL38" s="656"/>
      <c r="MZM38" s="657" t="s">
        <v>942</v>
      </c>
      <c r="MZN38" s="658"/>
      <c r="MZO38" s="655">
        <f>-27.6-12.8-12.8-68.2-31-21.2</f>
        <v>-173.6</v>
      </c>
      <c r="MZP38" s="656"/>
      <c r="MZQ38" s="657" t="s">
        <v>942</v>
      </c>
      <c r="MZR38" s="658"/>
      <c r="MZS38" s="655">
        <f>-27.6-12.8-12.8-68.2-31-21.2</f>
        <v>-173.6</v>
      </c>
      <c r="MZT38" s="656"/>
      <c r="MZU38" s="657" t="s">
        <v>942</v>
      </c>
      <c r="MZV38" s="658"/>
      <c r="MZW38" s="655">
        <f>-27.6-12.8-12.8-68.2-31-21.2</f>
        <v>-173.6</v>
      </c>
      <c r="MZX38" s="656"/>
      <c r="MZY38" s="657" t="s">
        <v>942</v>
      </c>
      <c r="MZZ38" s="658"/>
      <c r="NAA38" s="655">
        <f>-27.6-12.8-12.8-68.2-31-21.2</f>
        <v>-173.6</v>
      </c>
      <c r="NAB38" s="656"/>
      <c r="NAC38" s="657" t="s">
        <v>942</v>
      </c>
      <c r="NAD38" s="658"/>
      <c r="NAE38" s="655">
        <f>-27.6-12.8-12.8-68.2-31-21.2</f>
        <v>-173.6</v>
      </c>
      <c r="NAF38" s="656"/>
      <c r="NAG38" s="657" t="s">
        <v>942</v>
      </c>
      <c r="NAH38" s="658"/>
      <c r="NAI38" s="655">
        <f>-27.6-12.8-12.8-68.2-31-21.2</f>
        <v>-173.6</v>
      </c>
      <c r="NAJ38" s="656"/>
      <c r="NAK38" s="657" t="s">
        <v>942</v>
      </c>
      <c r="NAL38" s="658"/>
      <c r="NAM38" s="655">
        <f>-27.6-12.8-12.8-68.2-31-21.2</f>
        <v>-173.6</v>
      </c>
      <c r="NAN38" s="656"/>
      <c r="NAO38" s="657" t="s">
        <v>942</v>
      </c>
      <c r="NAP38" s="658"/>
      <c r="NAQ38" s="655">
        <f>-27.6-12.8-12.8-68.2-31-21.2</f>
        <v>-173.6</v>
      </c>
      <c r="NAR38" s="656"/>
      <c r="NAS38" s="657" t="s">
        <v>942</v>
      </c>
      <c r="NAT38" s="658"/>
      <c r="NAU38" s="655">
        <f>-27.6-12.8-12.8-68.2-31-21.2</f>
        <v>-173.6</v>
      </c>
      <c r="NAV38" s="656"/>
      <c r="NAW38" s="657" t="s">
        <v>942</v>
      </c>
      <c r="NAX38" s="658"/>
      <c r="NAY38" s="655">
        <f>-27.6-12.8-12.8-68.2-31-21.2</f>
        <v>-173.6</v>
      </c>
      <c r="NAZ38" s="656"/>
      <c r="NBA38" s="657" t="s">
        <v>942</v>
      </c>
      <c r="NBB38" s="658"/>
      <c r="NBC38" s="655">
        <f>-27.6-12.8-12.8-68.2-31-21.2</f>
        <v>-173.6</v>
      </c>
      <c r="NBD38" s="656"/>
      <c r="NBE38" s="657" t="s">
        <v>942</v>
      </c>
      <c r="NBF38" s="658"/>
      <c r="NBG38" s="655">
        <f>-27.6-12.8-12.8-68.2-31-21.2</f>
        <v>-173.6</v>
      </c>
      <c r="NBH38" s="656"/>
      <c r="NBI38" s="657" t="s">
        <v>942</v>
      </c>
      <c r="NBJ38" s="658"/>
      <c r="NBK38" s="655">
        <f>-27.6-12.8-12.8-68.2-31-21.2</f>
        <v>-173.6</v>
      </c>
      <c r="NBL38" s="656"/>
      <c r="NBM38" s="657" t="s">
        <v>942</v>
      </c>
      <c r="NBN38" s="658"/>
      <c r="NBO38" s="655">
        <f>-27.6-12.8-12.8-68.2-31-21.2</f>
        <v>-173.6</v>
      </c>
      <c r="NBP38" s="656"/>
      <c r="NBQ38" s="657" t="s">
        <v>942</v>
      </c>
      <c r="NBR38" s="658"/>
      <c r="NBS38" s="655">
        <f>-27.6-12.8-12.8-68.2-31-21.2</f>
        <v>-173.6</v>
      </c>
      <c r="NBT38" s="656"/>
      <c r="NBU38" s="657" t="s">
        <v>942</v>
      </c>
      <c r="NBV38" s="658"/>
      <c r="NBW38" s="655">
        <f>-27.6-12.8-12.8-68.2-31-21.2</f>
        <v>-173.6</v>
      </c>
      <c r="NBX38" s="656"/>
      <c r="NBY38" s="657" t="s">
        <v>942</v>
      </c>
      <c r="NBZ38" s="658"/>
      <c r="NCA38" s="655">
        <f>-27.6-12.8-12.8-68.2-31-21.2</f>
        <v>-173.6</v>
      </c>
      <c r="NCB38" s="656"/>
      <c r="NCC38" s="657" t="s">
        <v>942</v>
      </c>
      <c r="NCD38" s="658"/>
      <c r="NCE38" s="655">
        <f>-27.6-12.8-12.8-68.2-31-21.2</f>
        <v>-173.6</v>
      </c>
      <c r="NCF38" s="656"/>
      <c r="NCG38" s="657" t="s">
        <v>942</v>
      </c>
      <c r="NCH38" s="658"/>
      <c r="NCI38" s="655">
        <f>-27.6-12.8-12.8-68.2-31-21.2</f>
        <v>-173.6</v>
      </c>
      <c r="NCJ38" s="656"/>
      <c r="NCK38" s="657" t="s">
        <v>942</v>
      </c>
      <c r="NCL38" s="658"/>
      <c r="NCM38" s="655">
        <f>-27.6-12.8-12.8-68.2-31-21.2</f>
        <v>-173.6</v>
      </c>
      <c r="NCN38" s="656"/>
      <c r="NCO38" s="657" t="s">
        <v>942</v>
      </c>
      <c r="NCP38" s="658"/>
      <c r="NCQ38" s="655">
        <f>-27.6-12.8-12.8-68.2-31-21.2</f>
        <v>-173.6</v>
      </c>
      <c r="NCR38" s="656"/>
      <c r="NCS38" s="657" t="s">
        <v>942</v>
      </c>
      <c r="NCT38" s="658"/>
      <c r="NCU38" s="655">
        <f>-27.6-12.8-12.8-68.2-31-21.2</f>
        <v>-173.6</v>
      </c>
      <c r="NCV38" s="656"/>
      <c r="NCW38" s="657" t="s">
        <v>942</v>
      </c>
      <c r="NCX38" s="658"/>
      <c r="NCY38" s="655">
        <f>-27.6-12.8-12.8-68.2-31-21.2</f>
        <v>-173.6</v>
      </c>
      <c r="NCZ38" s="656"/>
      <c r="NDA38" s="657" t="s">
        <v>942</v>
      </c>
      <c r="NDB38" s="658"/>
      <c r="NDC38" s="655">
        <f>-27.6-12.8-12.8-68.2-31-21.2</f>
        <v>-173.6</v>
      </c>
      <c r="NDD38" s="656"/>
      <c r="NDE38" s="657" t="s">
        <v>942</v>
      </c>
      <c r="NDF38" s="658"/>
      <c r="NDG38" s="655">
        <f>-27.6-12.8-12.8-68.2-31-21.2</f>
        <v>-173.6</v>
      </c>
      <c r="NDH38" s="656"/>
      <c r="NDI38" s="657" t="s">
        <v>942</v>
      </c>
      <c r="NDJ38" s="658"/>
      <c r="NDK38" s="655">
        <f>-27.6-12.8-12.8-68.2-31-21.2</f>
        <v>-173.6</v>
      </c>
      <c r="NDL38" s="656"/>
      <c r="NDM38" s="657" t="s">
        <v>942</v>
      </c>
      <c r="NDN38" s="658"/>
      <c r="NDO38" s="655">
        <f>-27.6-12.8-12.8-68.2-31-21.2</f>
        <v>-173.6</v>
      </c>
      <c r="NDP38" s="656"/>
      <c r="NDQ38" s="657" t="s">
        <v>942</v>
      </c>
      <c r="NDR38" s="658"/>
      <c r="NDS38" s="655">
        <f>-27.6-12.8-12.8-68.2-31-21.2</f>
        <v>-173.6</v>
      </c>
      <c r="NDT38" s="656"/>
      <c r="NDU38" s="657" t="s">
        <v>942</v>
      </c>
      <c r="NDV38" s="658"/>
      <c r="NDW38" s="655">
        <f>-27.6-12.8-12.8-68.2-31-21.2</f>
        <v>-173.6</v>
      </c>
      <c r="NDX38" s="656"/>
      <c r="NDY38" s="657" t="s">
        <v>942</v>
      </c>
      <c r="NDZ38" s="658"/>
      <c r="NEA38" s="655">
        <f>-27.6-12.8-12.8-68.2-31-21.2</f>
        <v>-173.6</v>
      </c>
      <c r="NEB38" s="656"/>
      <c r="NEC38" s="657" t="s">
        <v>942</v>
      </c>
      <c r="NED38" s="658"/>
      <c r="NEE38" s="655">
        <f>-27.6-12.8-12.8-68.2-31-21.2</f>
        <v>-173.6</v>
      </c>
      <c r="NEF38" s="656"/>
      <c r="NEG38" s="657" t="s">
        <v>942</v>
      </c>
      <c r="NEH38" s="658"/>
      <c r="NEI38" s="655">
        <f>-27.6-12.8-12.8-68.2-31-21.2</f>
        <v>-173.6</v>
      </c>
      <c r="NEJ38" s="656"/>
      <c r="NEK38" s="657" t="s">
        <v>942</v>
      </c>
      <c r="NEL38" s="658"/>
      <c r="NEM38" s="655">
        <f>-27.6-12.8-12.8-68.2-31-21.2</f>
        <v>-173.6</v>
      </c>
      <c r="NEN38" s="656"/>
      <c r="NEO38" s="657" t="s">
        <v>942</v>
      </c>
      <c r="NEP38" s="658"/>
      <c r="NEQ38" s="655">
        <f>-27.6-12.8-12.8-68.2-31-21.2</f>
        <v>-173.6</v>
      </c>
      <c r="NER38" s="656"/>
      <c r="NES38" s="657" t="s">
        <v>942</v>
      </c>
      <c r="NET38" s="658"/>
      <c r="NEU38" s="655">
        <f>-27.6-12.8-12.8-68.2-31-21.2</f>
        <v>-173.6</v>
      </c>
      <c r="NEV38" s="656"/>
      <c r="NEW38" s="657" t="s">
        <v>942</v>
      </c>
      <c r="NEX38" s="658"/>
      <c r="NEY38" s="655">
        <f>-27.6-12.8-12.8-68.2-31-21.2</f>
        <v>-173.6</v>
      </c>
      <c r="NEZ38" s="656"/>
      <c r="NFA38" s="657" t="s">
        <v>942</v>
      </c>
      <c r="NFB38" s="658"/>
      <c r="NFC38" s="655">
        <f>-27.6-12.8-12.8-68.2-31-21.2</f>
        <v>-173.6</v>
      </c>
      <c r="NFD38" s="656"/>
      <c r="NFE38" s="657" t="s">
        <v>942</v>
      </c>
      <c r="NFF38" s="658"/>
      <c r="NFG38" s="655">
        <f>-27.6-12.8-12.8-68.2-31-21.2</f>
        <v>-173.6</v>
      </c>
      <c r="NFH38" s="656"/>
      <c r="NFI38" s="657" t="s">
        <v>942</v>
      </c>
      <c r="NFJ38" s="658"/>
      <c r="NFK38" s="655">
        <f>-27.6-12.8-12.8-68.2-31-21.2</f>
        <v>-173.6</v>
      </c>
      <c r="NFL38" s="656"/>
      <c r="NFM38" s="657" t="s">
        <v>942</v>
      </c>
      <c r="NFN38" s="658"/>
      <c r="NFO38" s="655">
        <f>-27.6-12.8-12.8-68.2-31-21.2</f>
        <v>-173.6</v>
      </c>
      <c r="NFP38" s="656"/>
      <c r="NFQ38" s="657" t="s">
        <v>942</v>
      </c>
      <c r="NFR38" s="658"/>
      <c r="NFS38" s="655">
        <f>-27.6-12.8-12.8-68.2-31-21.2</f>
        <v>-173.6</v>
      </c>
      <c r="NFT38" s="656"/>
      <c r="NFU38" s="657" t="s">
        <v>942</v>
      </c>
      <c r="NFV38" s="658"/>
      <c r="NFW38" s="655">
        <f>-27.6-12.8-12.8-68.2-31-21.2</f>
        <v>-173.6</v>
      </c>
      <c r="NFX38" s="656"/>
      <c r="NFY38" s="657" t="s">
        <v>942</v>
      </c>
      <c r="NFZ38" s="658"/>
      <c r="NGA38" s="655">
        <f>-27.6-12.8-12.8-68.2-31-21.2</f>
        <v>-173.6</v>
      </c>
      <c r="NGB38" s="656"/>
      <c r="NGC38" s="657" t="s">
        <v>942</v>
      </c>
      <c r="NGD38" s="658"/>
      <c r="NGE38" s="655">
        <f>-27.6-12.8-12.8-68.2-31-21.2</f>
        <v>-173.6</v>
      </c>
      <c r="NGF38" s="656"/>
      <c r="NGG38" s="657" t="s">
        <v>942</v>
      </c>
      <c r="NGH38" s="658"/>
      <c r="NGI38" s="655">
        <f>-27.6-12.8-12.8-68.2-31-21.2</f>
        <v>-173.6</v>
      </c>
      <c r="NGJ38" s="656"/>
      <c r="NGK38" s="657" t="s">
        <v>942</v>
      </c>
      <c r="NGL38" s="658"/>
      <c r="NGM38" s="655">
        <f>-27.6-12.8-12.8-68.2-31-21.2</f>
        <v>-173.6</v>
      </c>
      <c r="NGN38" s="656"/>
      <c r="NGO38" s="657" t="s">
        <v>942</v>
      </c>
      <c r="NGP38" s="658"/>
      <c r="NGQ38" s="655">
        <f>-27.6-12.8-12.8-68.2-31-21.2</f>
        <v>-173.6</v>
      </c>
      <c r="NGR38" s="656"/>
      <c r="NGS38" s="657" t="s">
        <v>942</v>
      </c>
      <c r="NGT38" s="658"/>
      <c r="NGU38" s="655">
        <f>-27.6-12.8-12.8-68.2-31-21.2</f>
        <v>-173.6</v>
      </c>
      <c r="NGV38" s="656"/>
      <c r="NGW38" s="657" t="s">
        <v>942</v>
      </c>
      <c r="NGX38" s="658"/>
      <c r="NGY38" s="655">
        <f>-27.6-12.8-12.8-68.2-31-21.2</f>
        <v>-173.6</v>
      </c>
      <c r="NGZ38" s="656"/>
      <c r="NHA38" s="657" t="s">
        <v>942</v>
      </c>
      <c r="NHB38" s="658"/>
      <c r="NHC38" s="655">
        <f>-27.6-12.8-12.8-68.2-31-21.2</f>
        <v>-173.6</v>
      </c>
      <c r="NHD38" s="656"/>
      <c r="NHE38" s="657" t="s">
        <v>942</v>
      </c>
      <c r="NHF38" s="658"/>
      <c r="NHG38" s="655">
        <f>-27.6-12.8-12.8-68.2-31-21.2</f>
        <v>-173.6</v>
      </c>
      <c r="NHH38" s="656"/>
      <c r="NHI38" s="657" t="s">
        <v>942</v>
      </c>
      <c r="NHJ38" s="658"/>
      <c r="NHK38" s="655">
        <f>-27.6-12.8-12.8-68.2-31-21.2</f>
        <v>-173.6</v>
      </c>
      <c r="NHL38" s="656"/>
      <c r="NHM38" s="657" t="s">
        <v>942</v>
      </c>
      <c r="NHN38" s="658"/>
      <c r="NHO38" s="655">
        <f>-27.6-12.8-12.8-68.2-31-21.2</f>
        <v>-173.6</v>
      </c>
      <c r="NHP38" s="656"/>
      <c r="NHQ38" s="657" t="s">
        <v>942</v>
      </c>
      <c r="NHR38" s="658"/>
      <c r="NHS38" s="655">
        <f>-27.6-12.8-12.8-68.2-31-21.2</f>
        <v>-173.6</v>
      </c>
      <c r="NHT38" s="656"/>
      <c r="NHU38" s="657" t="s">
        <v>942</v>
      </c>
      <c r="NHV38" s="658"/>
      <c r="NHW38" s="655">
        <f>-27.6-12.8-12.8-68.2-31-21.2</f>
        <v>-173.6</v>
      </c>
      <c r="NHX38" s="656"/>
      <c r="NHY38" s="657" t="s">
        <v>942</v>
      </c>
      <c r="NHZ38" s="658"/>
      <c r="NIA38" s="655">
        <f>-27.6-12.8-12.8-68.2-31-21.2</f>
        <v>-173.6</v>
      </c>
      <c r="NIB38" s="656"/>
      <c r="NIC38" s="657" t="s">
        <v>942</v>
      </c>
      <c r="NID38" s="658"/>
      <c r="NIE38" s="655">
        <f>-27.6-12.8-12.8-68.2-31-21.2</f>
        <v>-173.6</v>
      </c>
      <c r="NIF38" s="656"/>
      <c r="NIG38" s="657" t="s">
        <v>942</v>
      </c>
      <c r="NIH38" s="658"/>
      <c r="NII38" s="655">
        <f>-27.6-12.8-12.8-68.2-31-21.2</f>
        <v>-173.6</v>
      </c>
      <c r="NIJ38" s="656"/>
      <c r="NIK38" s="657" t="s">
        <v>942</v>
      </c>
      <c r="NIL38" s="658"/>
      <c r="NIM38" s="655">
        <f>-27.6-12.8-12.8-68.2-31-21.2</f>
        <v>-173.6</v>
      </c>
      <c r="NIN38" s="656"/>
      <c r="NIO38" s="657" t="s">
        <v>942</v>
      </c>
      <c r="NIP38" s="658"/>
      <c r="NIQ38" s="655">
        <f>-27.6-12.8-12.8-68.2-31-21.2</f>
        <v>-173.6</v>
      </c>
      <c r="NIR38" s="656"/>
      <c r="NIS38" s="657" t="s">
        <v>942</v>
      </c>
      <c r="NIT38" s="658"/>
      <c r="NIU38" s="655">
        <f>-27.6-12.8-12.8-68.2-31-21.2</f>
        <v>-173.6</v>
      </c>
      <c r="NIV38" s="656"/>
      <c r="NIW38" s="657" t="s">
        <v>942</v>
      </c>
      <c r="NIX38" s="658"/>
      <c r="NIY38" s="655">
        <f>-27.6-12.8-12.8-68.2-31-21.2</f>
        <v>-173.6</v>
      </c>
      <c r="NIZ38" s="656"/>
      <c r="NJA38" s="657" t="s">
        <v>942</v>
      </c>
      <c r="NJB38" s="658"/>
      <c r="NJC38" s="655">
        <f>-27.6-12.8-12.8-68.2-31-21.2</f>
        <v>-173.6</v>
      </c>
      <c r="NJD38" s="656"/>
      <c r="NJE38" s="657" t="s">
        <v>942</v>
      </c>
      <c r="NJF38" s="658"/>
      <c r="NJG38" s="655">
        <f>-27.6-12.8-12.8-68.2-31-21.2</f>
        <v>-173.6</v>
      </c>
      <c r="NJH38" s="656"/>
      <c r="NJI38" s="657" t="s">
        <v>942</v>
      </c>
      <c r="NJJ38" s="658"/>
      <c r="NJK38" s="655">
        <f>-27.6-12.8-12.8-68.2-31-21.2</f>
        <v>-173.6</v>
      </c>
      <c r="NJL38" s="656"/>
      <c r="NJM38" s="657" t="s">
        <v>942</v>
      </c>
      <c r="NJN38" s="658"/>
      <c r="NJO38" s="655">
        <f>-27.6-12.8-12.8-68.2-31-21.2</f>
        <v>-173.6</v>
      </c>
      <c r="NJP38" s="656"/>
      <c r="NJQ38" s="657" t="s">
        <v>942</v>
      </c>
      <c r="NJR38" s="658"/>
      <c r="NJS38" s="655">
        <f>-27.6-12.8-12.8-68.2-31-21.2</f>
        <v>-173.6</v>
      </c>
      <c r="NJT38" s="656"/>
      <c r="NJU38" s="657" t="s">
        <v>942</v>
      </c>
      <c r="NJV38" s="658"/>
      <c r="NJW38" s="655">
        <f>-27.6-12.8-12.8-68.2-31-21.2</f>
        <v>-173.6</v>
      </c>
      <c r="NJX38" s="656"/>
      <c r="NJY38" s="657" t="s">
        <v>942</v>
      </c>
      <c r="NJZ38" s="658"/>
      <c r="NKA38" s="655">
        <f>-27.6-12.8-12.8-68.2-31-21.2</f>
        <v>-173.6</v>
      </c>
      <c r="NKB38" s="656"/>
      <c r="NKC38" s="657" t="s">
        <v>942</v>
      </c>
      <c r="NKD38" s="658"/>
      <c r="NKE38" s="655">
        <f>-27.6-12.8-12.8-68.2-31-21.2</f>
        <v>-173.6</v>
      </c>
      <c r="NKF38" s="656"/>
      <c r="NKG38" s="657" t="s">
        <v>942</v>
      </c>
      <c r="NKH38" s="658"/>
      <c r="NKI38" s="655">
        <f>-27.6-12.8-12.8-68.2-31-21.2</f>
        <v>-173.6</v>
      </c>
      <c r="NKJ38" s="656"/>
      <c r="NKK38" s="657" t="s">
        <v>942</v>
      </c>
      <c r="NKL38" s="658"/>
      <c r="NKM38" s="655">
        <f>-27.6-12.8-12.8-68.2-31-21.2</f>
        <v>-173.6</v>
      </c>
      <c r="NKN38" s="656"/>
      <c r="NKO38" s="657" t="s">
        <v>942</v>
      </c>
      <c r="NKP38" s="658"/>
      <c r="NKQ38" s="655">
        <f>-27.6-12.8-12.8-68.2-31-21.2</f>
        <v>-173.6</v>
      </c>
      <c r="NKR38" s="656"/>
      <c r="NKS38" s="657" t="s">
        <v>942</v>
      </c>
      <c r="NKT38" s="658"/>
      <c r="NKU38" s="655">
        <f>-27.6-12.8-12.8-68.2-31-21.2</f>
        <v>-173.6</v>
      </c>
      <c r="NKV38" s="656"/>
      <c r="NKW38" s="657" t="s">
        <v>942</v>
      </c>
      <c r="NKX38" s="658"/>
      <c r="NKY38" s="655">
        <f>-27.6-12.8-12.8-68.2-31-21.2</f>
        <v>-173.6</v>
      </c>
      <c r="NKZ38" s="656"/>
      <c r="NLA38" s="657" t="s">
        <v>942</v>
      </c>
      <c r="NLB38" s="658"/>
      <c r="NLC38" s="655">
        <f>-27.6-12.8-12.8-68.2-31-21.2</f>
        <v>-173.6</v>
      </c>
      <c r="NLD38" s="656"/>
      <c r="NLE38" s="657" t="s">
        <v>942</v>
      </c>
      <c r="NLF38" s="658"/>
      <c r="NLG38" s="655">
        <f>-27.6-12.8-12.8-68.2-31-21.2</f>
        <v>-173.6</v>
      </c>
      <c r="NLH38" s="656"/>
      <c r="NLI38" s="657" t="s">
        <v>942</v>
      </c>
      <c r="NLJ38" s="658"/>
      <c r="NLK38" s="655">
        <f>-27.6-12.8-12.8-68.2-31-21.2</f>
        <v>-173.6</v>
      </c>
      <c r="NLL38" s="656"/>
      <c r="NLM38" s="657" t="s">
        <v>942</v>
      </c>
      <c r="NLN38" s="658"/>
      <c r="NLO38" s="655">
        <f>-27.6-12.8-12.8-68.2-31-21.2</f>
        <v>-173.6</v>
      </c>
      <c r="NLP38" s="656"/>
      <c r="NLQ38" s="657" t="s">
        <v>942</v>
      </c>
      <c r="NLR38" s="658"/>
      <c r="NLS38" s="655">
        <f>-27.6-12.8-12.8-68.2-31-21.2</f>
        <v>-173.6</v>
      </c>
      <c r="NLT38" s="656"/>
      <c r="NLU38" s="657" t="s">
        <v>942</v>
      </c>
      <c r="NLV38" s="658"/>
      <c r="NLW38" s="655">
        <f>-27.6-12.8-12.8-68.2-31-21.2</f>
        <v>-173.6</v>
      </c>
      <c r="NLX38" s="656"/>
      <c r="NLY38" s="657" t="s">
        <v>942</v>
      </c>
      <c r="NLZ38" s="658"/>
      <c r="NMA38" s="655">
        <f>-27.6-12.8-12.8-68.2-31-21.2</f>
        <v>-173.6</v>
      </c>
      <c r="NMB38" s="656"/>
      <c r="NMC38" s="657" t="s">
        <v>942</v>
      </c>
      <c r="NMD38" s="658"/>
      <c r="NME38" s="655">
        <f>-27.6-12.8-12.8-68.2-31-21.2</f>
        <v>-173.6</v>
      </c>
      <c r="NMF38" s="656"/>
      <c r="NMG38" s="657" t="s">
        <v>942</v>
      </c>
      <c r="NMH38" s="658"/>
      <c r="NMI38" s="655">
        <f>-27.6-12.8-12.8-68.2-31-21.2</f>
        <v>-173.6</v>
      </c>
      <c r="NMJ38" s="656"/>
      <c r="NMK38" s="657" t="s">
        <v>942</v>
      </c>
      <c r="NML38" s="658"/>
      <c r="NMM38" s="655">
        <f>-27.6-12.8-12.8-68.2-31-21.2</f>
        <v>-173.6</v>
      </c>
      <c r="NMN38" s="656"/>
      <c r="NMO38" s="657" t="s">
        <v>942</v>
      </c>
      <c r="NMP38" s="658"/>
      <c r="NMQ38" s="655">
        <f>-27.6-12.8-12.8-68.2-31-21.2</f>
        <v>-173.6</v>
      </c>
      <c r="NMR38" s="656"/>
      <c r="NMS38" s="657" t="s">
        <v>942</v>
      </c>
      <c r="NMT38" s="658"/>
      <c r="NMU38" s="655">
        <f>-27.6-12.8-12.8-68.2-31-21.2</f>
        <v>-173.6</v>
      </c>
      <c r="NMV38" s="656"/>
      <c r="NMW38" s="657" t="s">
        <v>942</v>
      </c>
      <c r="NMX38" s="658"/>
      <c r="NMY38" s="655">
        <f>-27.6-12.8-12.8-68.2-31-21.2</f>
        <v>-173.6</v>
      </c>
      <c r="NMZ38" s="656"/>
      <c r="NNA38" s="657" t="s">
        <v>942</v>
      </c>
      <c r="NNB38" s="658"/>
      <c r="NNC38" s="655">
        <f>-27.6-12.8-12.8-68.2-31-21.2</f>
        <v>-173.6</v>
      </c>
      <c r="NND38" s="656"/>
      <c r="NNE38" s="657" t="s">
        <v>942</v>
      </c>
      <c r="NNF38" s="658"/>
      <c r="NNG38" s="655">
        <f>-27.6-12.8-12.8-68.2-31-21.2</f>
        <v>-173.6</v>
      </c>
      <c r="NNH38" s="656"/>
      <c r="NNI38" s="657" t="s">
        <v>942</v>
      </c>
      <c r="NNJ38" s="658"/>
      <c r="NNK38" s="655">
        <f>-27.6-12.8-12.8-68.2-31-21.2</f>
        <v>-173.6</v>
      </c>
      <c r="NNL38" s="656"/>
      <c r="NNM38" s="657" t="s">
        <v>942</v>
      </c>
      <c r="NNN38" s="658"/>
      <c r="NNO38" s="655">
        <f>-27.6-12.8-12.8-68.2-31-21.2</f>
        <v>-173.6</v>
      </c>
      <c r="NNP38" s="656"/>
      <c r="NNQ38" s="657" t="s">
        <v>942</v>
      </c>
      <c r="NNR38" s="658"/>
      <c r="NNS38" s="655">
        <f>-27.6-12.8-12.8-68.2-31-21.2</f>
        <v>-173.6</v>
      </c>
      <c r="NNT38" s="656"/>
      <c r="NNU38" s="657" t="s">
        <v>942</v>
      </c>
      <c r="NNV38" s="658"/>
      <c r="NNW38" s="655">
        <f>-27.6-12.8-12.8-68.2-31-21.2</f>
        <v>-173.6</v>
      </c>
      <c r="NNX38" s="656"/>
      <c r="NNY38" s="657" t="s">
        <v>942</v>
      </c>
      <c r="NNZ38" s="658"/>
      <c r="NOA38" s="655">
        <f>-27.6-12.8-12.8-68.2-31-21.2</f>
        <v>-173.6</v>
      </c>
      <c r="NOB38" s="656"/>
      <c r="NOC38" s="657" t="s">
        <v>942</v>
      </c>
      <c r="NOD38" s="658"/>
      <c r="NOE38" s="655">
        <f>-27.6-12.8-12.8-68.2-31-21.2</f>
        <v>-173.6</v>
      </c>
      <c r="NOF38" s="656"/>
      <c r="NOG38" s="657" t="s">
        <v>942</v>
      </c>
      <c r="NOH38" s="658"/>
      <c r="NOI38" s="655">
        <f>-27.6-12.8-12.8-68.2-31-21.2</f>
        <v>-173.6</v>
      </c>
      <c r="NOJ38" s="656"/>
      <c r="NOK38" s="657" t="s">
        <v>942</v>
      </c>
      <c r="NOL38" s="658"/>
      <c r="NOM38" s="655">
        <f>-27.6-12.8-12.8-68.2-31-21.2</f>
        <v>-173.6</v>
      </c>
      <c r="NON38" s="656"/>
      <c r="NOO38" s="657" t="s">
        <v>942</v>
      </c>
      <c r="NOP38" s="658"/>
      <c r="NOQ38" s="655">
        <f>-27.6-12.8-12.8-68.2-31-21.2</f>
        <v>-173.6</v>
      </c>
      <c r="NOR38" s="656"/>
      <c r="NOS38" s="657" t="s">
        <v>942</v>
      </c>
      <c r="NOT38" s="658"/>
      <c r="NOU38" s="655">
        <f>-27.6-12.8-12.8-68.2-31-21.2</f>
        <v>-173.6</v>
      </c>
      <c r="NOV38" s="656"/>
      <c r="NOW38" s="657" t="s">
        <v>942</v>
      </c>
      <c r="NOX38" s="658"/>
      <c r="NOY38" s="655">
        <f>-27.6-12.8-12.8-68.2-31-21.2</f>
        <v>-173.6</v>
      </c>
      <c r="NOZ38" s="656"/>
      <c r="NPA38" s="657" t="s">
        <v>942</v>
      </c>
      <c r="NPB38" s="658"/>
      <c r="NPC38" s="655">
        <f>-27.6-12.8-12.8-68.2-31-21.2</f>
        <v>-173.6</v>
      </c>
      <c r="NPD38" s="656"/>
      <c r="NPE38" s="657" t="s">
        <v>942</v>
      </c>
      <c r="NPF38" s="658"/>
      <c r="NPG38" s="655">
        <f>-27.6-12.8-12.8-68.2-31-21.2</f>
        <v>-173.6</v>
      </c>
      <c r="NPH38" s="656"/>
      <c r="NPI38" s="657" t="s">
        <v>942</v>
      </c>
      <c r="NPJ38" s="658"/>
      <c r="NPK38" s="655">
        <f>-27.6-12.8-12.8-68.2-31-21.2</f>
        <v>-173.6</v>
      </c>
      <c r="NPL38" s="656"/>
      <c r="NPM38" s="657" t="s">
        <v>942</v>
      </c>
      <c r="NPN38" s="658"/>
      <c r="NPO38" s="655">
        <f>-27.6-12.8-12.8-68.2-31-21.2</f>
        <v>-173.6</v>
      </c>
      <c r="NPP38" s="656"/>
      <c r="NPQ38" s="657" t="s">
        <v>942</v>
      </c>
      <c r="NPR38" s="658"/>
      <c r="NPS38" s="655">
        <f>-27.6-12.8-12.8-68.2-31-21.2</f>
        <v>-173.6</v>
      </c>
      <c r="NPT38" s="656"/>
      <c r="NPU38" s="657" t="s">
        <v>942</v>
      </c>
      <c r="NPV38" s="658"/>
      <c r="NPW38" s="655">
        <f>-27.6-12.8-12.8-68.2-31-21.2</f>
        <v>-173.6</v>
      </c>
      <c r="NPX38" s="656"/>
      <c r="NPY38" s="657" t="s">
        <v>942</v>
      </c>
      <c r="NPZ38" s="658"/>
      <c r="NQA38" s="655">
        <f>-27.6-12.8-12.8-68.2-31-21.2</f>
        <v>-173.6</v>
      </c>
      <c r="NQB38" s="656"/>
      <c r="NQC38" s="657" t="s">
        <v>942</v>
      </c>
      <c r="NQD38" s="658"/>
      <c r="NQE38" s="655">
        <f>-27.6-12.8-12.8-68.2-31-21.2</f>
        <v>-173.6</v>
      </c>
      <c r="NQF38" s="656"/>
      <c r="NQG38" s="657" t="s">
        <v>942</v>
      </c>
      <c r="NQH38" s="658"/>
      <c r="NQI38" s="655">
        <f>-27.6-12.8-12.8-68.2-31-21.2</f>
        <v>-173.6</v>
      </c>
      <c r="NQJ38" s="656"/>
      <c r="NQK38" s="657" t="s">
        <v>942</v>
      </c>
      <c r="NQL38" s="658"/>
      <c r="NQM38" s="655">
        <f>-27.6-12.8-12.8-68.2-31-21.2</f>
        <v>-173.6</v>
      </c>
      <c r="NQN38" s="656"/>
      <c r="NQO38" s="657" t="s">
        <v>942</v>
      </c>
      <c r="NQP38" s="658"/>
      <c r="NQQ38" s="655">
        <f>-27.6-12.8-12.8-68.2-31-21.2</f>
        <v>-173.6</v>
      </c>
      <c r="NQR38" s="656"/>
      <c r="NQS38" s="657" t="s">
        <v>942</v>
      </c>
      <c r="NQT38" s="658"/>
      <c r="NQU38" s="655">
        <f>-27.6-12.8-12.8-68.2-31-21.2</f>
        <v>-173.6</v>
      </c>
      <c r="NQV38" s="656"/>
      <c r="NQW38" s="657" t="s">
        <v>942</v>
      </c>
      <c r="NQX38" s="658"/>
      <c r="NQY38" s="655">
        <f>-27.6-12.8-12.8-68.2-31-21.2</f>
        <v>-173.6</v>
      </c>
      <c r="NQZ38" s="656"/>
      <c r="NRA38" s="657" t="s">
        <v>942</v>
      </c>
      <c r="NRB38" s="658"/>
      <c r="NRC38" s="655">
        <f>-27.6-12.8-12.8-68.2-31-21.2</f>
        <v>-173.6</v>
      </c>
      <c r="NRD38" s="656"/>
      <c r="NRE38" s="657" t="s">
        <v>942</v>
      </c>
      <c r="NRF38" s="658"/>
      <c r="NRG38" s="655">
        <f>-27.6-12.8-12.8-68.2-31-21.2</f>
        <v>-173.6</v>
      </c>
      <c r="NRH38" s="656"/>
      <c r="NRI38" s="657" t="s">
        <v>942</v>
      </c>
      <c r="NRJ38" s="658"/>
      <c r="NRK38" s="655">
        <f>-27.6-12.8-12.8-68.2-31-21.2</f>
        <v>-173.6</v>
      </c>
      <c r="NRL38" s="656"/>
      <c r="NRM38" s="657" t="s">
        <v>942</v>
      </c>
      <c r="NRN38" s="658"/>
      <c r="NRO38" s="655">
        <f>-27.6-12.8-12.8-68.2-31-21.2</f>
        <v>-173.6</v>
      </c>
      <c r="NRP38" s="656"/>
      <c r="NRQ38" s="657" t="s">
        <v>942</v>
      </c>
      <c r="NRR38" s="658"/>
      <c r="NRS38" s="655">
        <f>-27.6-12.8-12.8-68.2-31-21.2</f>
        <v>-173.6</v>
      </c>
      <c r="NRT38" s="656"/>
      <c r="NRU38" s="657" t="s">
        <v>942</v>
      </c>
      <c r="NRV38" s="658"/>
      <c r="NRW38" s="655">
        <f>-27.6-12.8-12.8-68.2-31-21.2</f>
        <v>-173.6</v>
      </c>
      <c r="NRX38" s="656"/>
      <c r="NRY38" s="657" t="s">
        <v>942</v>
      </c>
      <c r="NRZ38" s="658"/>
      <c r="NSA38" s="655">
        <f>-27.6-12.8-12.8-68.2-31-21.2</f>
        <v>-173.6</v>
      </c>
      <c r="NSB38" s="656"/>
      <c r="NSC38" s="657" t="s">
        <v>942</v>
      </c>
      <c r="NSD38" s="658"/>
      <c r="NSE38" s="655">
        <f>-27.6-12.8-12.8-68.2-31-21.2</f>
        <v>-173.6</v>
      </c>
      <c r="NSF38" s="656"/>
      <c r="NSG38" s="657" t="s">
        <v>942</v>
      </c>
      <c r="NSH38" s="658"/>
      <c r="NSI38" s="655">
        <f>-27.6-12.8-12.8-68.2-31-21.2</f>
        <v>-173.6</v>
      </c>
      <c r="NSJ38" s="656"/>
      <c r="NSK38" s="657" t="s">
        <v>942</v>
      </c>
      <c r="NSL38" s="658"/>
      <c r="NSM38" s="655">
        <f>-27.6-12.8-12.8-68.2-31-21.2</f>
        <v>-173.6</v>
      </c>
      <c r="NSN38" s="656"/>
      <c r="NSO38" s="657" t="s">
        <v>942</v>
      </c>
      <c r="NSP38" s="658"/>
      <c r="NSQ38" s="655">
        <f>-27.6-12.8-12.8-68.2-31-21.2</f>
        <v>-173.6</v>
      </c>
      <c r="NSR38" s="656"/>
      <c r="NSS38" s="657" t="s">
        <v>942</v>
      </c>
      <c r="NST38" s="658"/>
      <c r="NSU38" s="655">
        <f>-27.6-12.8-12.8-68.2-31-21.2</f>
        <v>-173.6</v>
      </c>
      <c r="NSV38" s="656"/>
      <c r="NSW38" s="657" t="s">
        <v>942</v>
      </c>
      <c r="NSX38" s="658"/>
      <c r="NSY38" s="655">
        <f>-27.6-12.8-12.8-68.2-31-21.2</f>
        <v>-173.6</v>
      </c>
      <c r="NSZ38" s="656"/>
      <c r="NTA38" s="657" t="s">
        <v>942</v>
      </c>
      <c r="NTB38" s="658"/>
      <c r="NTC38" s="655">
        <f>-27.6-12.8-12.8-68.2-31-21.2</f>
        <v>-173.6</v>
      </c>
      <c r="NTD38" s="656"/>
      <c r="NTE38" s="657" t="s">
        <v>942</v>
      </c>
      <c r="NTF38" s="658"/>
      <c r="NTG38" s="655">
        <f>-27.6-12.8-12.8-68.2-31-21.2</f>
        <v>-173.6</v>
      </c>
      <c r="NTH38" s="656"/>
      <c r="NTI38" s="657" t="s">
        <v>942</v>
      </c>
      <c r="NTJ38" s="658"/>
      <c r="NTK38" s="655">
        <f>-27.6-12.8-12.8-68.2-31-21.2</f>
        <v>-173.6</v>
      </c>
      <c r="NTL38" s="656"/>
      <c r="NTM38" s="657" t="s">
        <v>942</v>
      </c>
      <c r="NTN38" s="658"/>
      <c r="NTO38" s="655">
        <f>-27.6-12.8-12.8-68.2-31-21.2</f>
        <v>-173.6</v>
      </c>
      <c r="NTP38" s="656"/>
      <c r="NTQ38" s="657" t="s">
        <v>942</v>
      </c>
      <c r="NTR38" s="658"/>
      <c r="NTS38" s="655">
        <f>-27.6-12.8-12.8-68.2-31-21.2</f>
        <v>-173.6</v>
      </c>
      <c r="NTT38" s="656"/>
      <c r="NTU38" s="657" t="s">
        <v>942</v>
      </c>
      <c r="NTV38" s="658"/>
      <c r="NTW38" s="655">
        <f>-27.6-12.8-12.8-68.2-31-21.2</f>
        <v>-173.6</v>
      </c>
      <c r="NTX38" s="656"/>
      <c r="NTY38" s="657" t="s">
        <v>942</v>
      </c>
      <c r="NTZ38" s="658"/>
      <c r="NUA38" s="655">
        <f>-27.6-12.8-12.8-68.2-31-21.2</f>
        <v>-173.6</v>
      </c>
      <c r="NUB38" s="656"/>
      <c r="NUC38" s="657" t="s">
        <v>942</v>
      </c>
      <c r="NUD38" s="658"/>
      <c r="NUE38" s="655">
        <f>-27.6-12.8-12.8-68.2-31-21.2</f>
        <v>-173.6</v>
      </c>
      <c r="NUF38" s="656"/>
      <c r="NUG38" s="657" t="s">
        <v>942</v>
      </c>
      <c r="NUH38" s="658"/>
      <c r="NUI38" s="655">
        <f>-27.6-12.8-12.8-68.2-31-21.2</f>
        <v>-173.6</v>
      </c>
      <c r="NUJ38" s="656"/>
      <c r="NUK38" s="657" t="s">
        <v>942</v>
      </c>
      <c r="NUL38" s="658"/>
      <c r="NUM38" s="655">
        <f>-27.6-12.8-12.8-68.2-31-21.2</f>
        <v>-173.6</v>
      </c>
      <c r="NUN38" s="656"/>
      <c r="NUO38" s="657" t="s">
        <v>942</v>
      </c>
      <c r="NUP38" s="658"/>
      <c r="NUQ38" s="655">
        <f>-27.6-12.8-12.8-68.2-31-21.2</f>
        <v>-173.6</v>
      </c>
      <c r="NUR38" s="656"/>
      <c r="NUS38" s="657" t="s">
        <v>942</v>
      </c>
      <c r="NUT38" s="658"/>
      <c r="NUU38" s="655">
        <f>-27.6-12.8-12.8-68.2-31-21.2</f>
        <v>-173.6</v>
      </c>
      <c r="NUV38" s="656"/>
      <c r="NUW38" s="657" t="s">
        <v>942</v>
      </c>
      <c r="NUX38" s="658"/>
      <c r="NUY38" s="655">
        <f>-27.6-12.8-12.8-68.2-31-21.2</f>
        <v>-173.6</v>
      </c>
      <c r="NUZ38" s="656"/>
      <c r="NVA38" s="657" t="s">
        <v>942</v>
      </c>
      <c r="NVB38" s="658"/>
      <c r="NVC38" s="655">
        <f>-27.6-12.8-12.8-68.2-31-21.2</f>
        <v>-173.6</v>
      </c>
      <c r="NVD38" s="656"/>
      <c r="NVE38" s="657" t="s">
        <v>942</v>
      </c>
      <c r="NVF38" s="658"/>
      <c r="NVG38" s="655">
        <f>-27.6-12.8-12.8-68.2-31-21.2</f>
        <v>-173.6</v>
      </c>
      <c r="NVH38" s="656"/>
      <c r="NVI38" s="657" t="s">
        <v>942</v>
      </c>
      <c r="NVJ38" s="658"/>
      <c r="NVK38" s="655">
        <f>-27.6-12.8-12.8-68.2-31-21.2</f>
        <v>-173.6</v>
      </c>
      <c r="NVL38" s="656"/>
      <c r="NVM38" s="657" t="s">
        <v>942</v>
      </c>
      <c r="NVN38" s="658"/>
      <c r="NVO38" s="655">
        <f>-27.6-12.8-12.8-68.2-31-21.2</f>
        <v>-173.6</v>
      </c>
      <c r="NVP38" s="656"/>
      <c r="NVQ38" s="657" t="s">
        <v>942</v>
      </c>
      <c r="NVR38" s="658"/>
      <c r="NVS38" s="655">
        <f>-27.6-12.8-12.8-68.2-31-21.2</f>
        <v>-173.6</v>
      </c>
      <c r="NVT38" s="656"/>
      <c r="NVU38" s="657" t="s">
        <v>942</v>
      </c>
      <c r="NVV38" s="658"/>
      <c r="NVW38" s="655">
        <f>-27.6-12.8-12.8-68.2-31-21.2</f>
        <v>-173.6</v>
      </c>
      <c r="NVX38" s="656"/>
      <c r="NVY38" s="657" t="s">
        <v>942</v>
      </c>
      <c r="NVZ38" s="658"/>
      <c r="NWA38" s="655">
        <f>-27.6-12.8-12.8-68.2-31-21.2</f>
        <v>-173.6</v>
      </c>
      <c r="NWB38" s="656"/>
      <c r="NWC38" s="657" t="s">
        <v>942</v>
      </c>
      <c r="NWD38" s="658"/>
      <c r="NWE38" s="655">
        <f>-27.6-12.8-12.8-68.2-31-21.2</f>
        <v>-173.6</v>
      </c>
      <c r="NWF38" s="656"/>
      <c r="NWG38" s="657" t="s">
        <v>942</v>
      </c>
      <c r="NWH38" s="658"/>
      <c r="NWI38" s="655">
        <f>-27.6-12.8-12.8-68.2-31-21.2</f>
        <v>-173.6</v>
      </c>
      <c r="NWJ38" s="656"/>
      <c r="NWK38" s="657" t="s">
        <v>942</v>
      </c>
      <c r="NWL38" s="658"/>
      <c r="NWM38" s="655">
        <f>-27.6-12.8-12.8-68.2-31-21.2</f>
        <v>-173.6</v>
      </c>
      <c r="NWN38" s="656"/>
      <c r="NWO38" s="657" t="s">
        <v>942</v>
      </c>
      <c r="NWP38" s="658"/>
      <c r="NWQ38" s="655">
        <f>-27.6-12.8-12.8-68.2-31-21.2</f>
        <v>-173.6</v>
      </c>
      <c r="NWR38" s="656"/>
      <c r="NWS38" s="657" t="s">
        <v>942</v>
      </c>
      <c r="NWT38" s="658"/>
      <c r="NWU38" s="655">
        <f>-27.6-12.8-12.8-68.2-31-21.2</f>
        <v>-173.6</v>
      </c>
      <c r="NWV38" s="656"/>
      <c r="NWW38" s="657" t="s">
        <v>942</v>
      </c>
      <c r="NWX38" s="658"/>
      <c r="NWY38" s="655">
        <f>-27.6-12.8-12.8-68.2-31-21.2</f>
        <v>-173.6</v>
      </c>
      <c r="NWZ38" s="656"/>
      <c r="NXA38" s="657" t="s">
        <v>942</v>
      </c>
      <c r="NXB38" s="658"/>
      <c r="NXC38" s="655">
        <f>-27.6-12.8-12.8-68.2-31-21.2</f>
        <v>-173.6</v>
      </c>
      <c r="NXD38" s="656"/>
      <c r="NXE38" s="657" t="s">
        <v>942</v>
      </c>
      <c r="NXF38" s="658"/>
      <c r="NXG38" s="655">
        <f>-27.6-12.8-12.8-68.2-31-21.2</f>
        <v>-173.6</v>
      </c>
      <c r="NXH38" s="656"/>
      <c r="NXI38" s="657" t="s">
        <v>942</v>
      </c>
      <c r="NXJ38" s="658"/>
      <c r="NXK38" s="655">
        <f>-27.6-12.8-12.8-68.2-31-21.2</f>
        <v>-173.6</v>
      </c>
      <c r="NXL38" s="656"/>
      <c r="NXM38" s="657" t="s">
        <v>942</v>
      </c>
      <c r="NXN38" s="658"/>
      <c r="NXO38" s="655">
        <f>-27.6-12.8-12.8-68.2-31-21.2</f>
        <v>-173.6</v>
      </c>
      <c r="NXP38" s="656"/>
      <c r="NXQ38" s="657" t="s">
        <v>942</v>
      </c>
      <c r="NXR38" s="658"/>
      <c r="NXS38" s="655">
        <f>-27.6-12.8-12.8-68.2-31-21.2</f>
        <v>-173.6</v>
      </c>
      <c r="NXT38" s="656"/>
      <c r="NXU38" s="657" t="s">
        <v>942</v>
      </c>
      <c r="NXV38" s="658"/>
      <c r="NXW38" s="655">
        <f>-27.6-12.8-12.8-68.2-31-21.2</f>
        <v>-173.6</v>
      </c>
      <c r="NXX38" s="656"/>
      <c r="NXY38" s="657" t="s">
        <v>942</v>
      </c>
      <c r="NXZ38" s="658"/>
      <c r="NYA38" s="655">
        <f>-27.6-12.8-12.8-68.2-31-21.2</f>
        <v>-173.6</v>
      </c>
      <c r="NYB38" s="656"/>
      <c r="NYC38" s="657" t="s">
        <v>942</v>
      </c>
      <c r="NYD38" s="658"/>
      <c r="NYE38" s="655">
        <f>-27.6-12.8-12.8-68.2-31-21.2</f>
        <v>-173.6</v>
      </c>
      <c r="NYF38" s="656"/>
      <c r="NYG38" s="657" t="s">
        <v>942</v>
      </c>
      <c r="NYH38" s="658"/>
      <c r="NYI38" s="655">
        <f>-27.6-12.8-12.8-68.2-31-21.2</f>
        <v>-173.6</v>
      </c>
      <c r="NYJ38" s="656"/>
      <c r="NYK38" s="657" t="s">
        <v>942</v>
      </c>
      <c r="NYL38" s="658"/>
      <c r="NYM38" s="655">
        <f>-27.6-12.8-12.8-68.2-31-21.2</f>
        <v>-173.6</v>
      </c>
      <c r="NYN38" s="656"/>
      <c r="NYO38" s="657" t="s">
        <v>942</v>
      </c>
      <c r="NYP38" s="658"/>
      <c r="NYQ38" s="655">
        <f>-27.6-12.8-12.8-68.2-31-21.2</f>
        <v>-173.6</v>
      </c>
      <c r="NYR38" s="656"/>
      <c r="NYS38" s="657" t="s">
        <v>942</v>
      </c>
      <c r="NYT38" s="658"/>
      <c r="NYU38" s="655">
        <f>-27.6-12.8-12.8-68.2-31-21.2</f>
        <v>-173.6</v>
      </c>
      <c r="NYV38" s="656"/>
      <c r="NYW38" s="657" t="s">
        <v>942</v>
      </c>
      <c r="NYX38" s="658"/>
      <c r="NYY38" s="655">
        <f>-27.6-12.8-12.8-68.2-31-21.2</f>
        <v>-173.6</v>
      </c>
      <c r="NYZ38" s="656"/>
      <c r="NZA38" s="657" t="s">
        <v>942</v>
      </c>
      <c r="NZB38" s="658"/>
      <c r="NZC38" s="655">
        <f>-27.6-12.8-12.8-68.2-31-21.2</f>
        <v>-173.6</v>
      </c>
      <c r="NZD38" s="656"/>
      <c r="NZE38" s="657" t="s">
        <v>942</v>
      </c>
      <c r="NZF38" s="658"/>
      <c r="NZG38" s="655">
        <f>-27.6-12.8-12.8-68.2-31-21.2</f>
        <v>-173.6</v>
      </c>
      <c r="NZH38" s="656"/>
      <c r="NZI38" s="657" t="s">
        <v>942</v>
      </c>
      <c r="NZJ38" s="658"/>
      <c r="NZK38" s="655">
        <f>-27.6-12.8-12.8-68.2-31-21.2</f>
        <v>-173.6</v>
      </c>
      <c r="NZL38" s="656"/>
      <c r="NZM38" s="657" t="s">
        <v>942</v>
      </c>
      <c r="NZN38" s="658"/>
      <c r="NZO38" s="655">
        <f>-27.6-12.8-12.8-68.2-31-21.2</f>
        <v>-173.6</v>
      </c>
      <c r="NZP38" s="656"/>
      <c r="NZQ38" s="657" t="s">
        <v>942</v>
      </c>
      <c r="NZR38" s="658"/>
      <c r="NZS38" s="655">
        <f>-27.6-12.8-12.8-68.2-31-21.2</f>
        <v>-173.6</v>
      </c>
      <c r="NZT38" s="656"/>
      <c r="NZU38" s="657" t="s">
        <v>942</v>
      </c>
      <c r="NZV38" s="658"/>
      <c r="NZW38" s="655">
        <f>-27.6-12.8-12.8-68.2-31-21.2</f>
        <v>-173.6</v>
      </c>
      <c r="NZX38" s="656"/>
      <c r="NZY38" s="657" t="s">
        <v>942</v>
      </c>
      <c r="NZZ38" s="658"/>
      <c r="OAA38" s="655">
        <f>-27.6-12.8-12.8-68.2-31-21.2</f>
        <v>-173.6</v>
      </c>
      <c r="OAB38" s="656"/>
      <c r="OAC38" s="657" t="s">
        <v>942</v>
      </c>
      <c r="OAD38" s="658"/>
      <c r="OAE38" s="655">
        <f>-27.6-12.8-12.8-68.2-31-21.2</f>
        <v>-173.6</v>
      </c>
      <c r="OAF38" s="656"/>
      <c r="OAG38" s="657" t="s">
        <v>942</v>
      </c>
      <c r="OAH38" s="658"/>
      <c r="OAI38" s="655">
        <f>-27.6-12.8-12.8-68.2-31-21.2</f>
        <v>-173.6</v>
      </c>
      <c r="OAJ38" s="656"/>
      <c r="OAK38" s="657" t="s">
        <v>942</v>
      </c>
      <c r="OAL38" s="658"/>
      <c r="OAM38" s="655">
        <f>-27.6-12.8-12.8-68.2-31-21.2</f>
        <v>-173.6</v>
      </c>
      <c r="OAN38" s="656"/>
      <c r="OAO38" s="657" t="s">
        <v>942</v>
      </c>
      <c r="OAP38" s="658"/>
      <c r="OAQ38" s="655">
        <f>-27.6-12.8-12.8-68.2-31-21.2</f>
        <v>-173.6</v>
      </c>
      <c r="OAR38" s="656"/>
      <c r="OAS38" s="657" t="s">
        <v>942</v>
      </c>
      <c r="OAT38" s="658"/>
      <c r="OAU38" s="655">
        <f>-27.6-12.8-12.8-68.2-31-21.2</f>
        <v>-173.6</v>
      </c>
      <c r="OAV38" s="656"/>
      <c r="OAW38" s="657" t="s">
        <v>942</v>
      </c>
      <c r="OAX38" s="658"/>
      <c r="OAY38" s="655">
        <f>-27.6-12.8-12.8-68.2-31-21.2</f>
        <v>-173.6</v>
      </c>
      <c r="OAZ38" s="656"/>
      <c r="OBA38" s="657" t="s">
        <v>942</v>
      </c>
      <c r="OBB38" s="658"/>
      <c r="OBC38" s="655">
        <f>-27.6-12.8-12.8-68.2-31-21.2</f>
        <v>-173.6</v>
      </c>
      <c r="OBD38" s="656"/>
      <c r="OBE38" s="657" t="s">
        <v>942</v>
      </c>
      <c r="OBF38" s="658"/>
      <c r="OBG38" s="655">
        <f>-27.6-12.8-12.8-68.2-31-21.2</f>
        <v>-173.6</v>
      </c>
      <c r="OBH38" s="656"/>
      <c r="OBI38" s="657" t="s">
        <v>942</v>
      </c>
      <c r="OBJ38" s="658"/>
      <c r="OBK38" s="655">
        <f>-27.6-12.8-12.8-68.2-31-21.2</f>
        <v>-173.6</v>
      </c>
      <c r="OBL38" s="656"/>
      <c r="OBM38" s="657" t="s">
        <v>942</v>
      </c>
      <c r="OBN38" s="658"/>
      <c r="OBO38" s="655">
        <f>-27.6-12.8-12.8-68.2-31-21.2</f>
        <v>-173.6</v>
      </c>
      <c r="OBP38" s="656"/>
      <c r="OBQ38" s="657" t="s">
        <v>942</v>
      </c>
      <c r="OBR38" s="658"/>
      <c r="OBS38" s="655">
        <f>-27.6-12.8-12.8-68.2-31-21.2</f>
        <v>-173.6</v>
      </c>
      <c r="OBT38" s="656"/>
      <c r="OBU38" s="657" t="s">
        <v>942</v>
      </c>
      <c r="OBV38" s="658"/>
      <c r="OBW38" s="655">
        <f>-27.6-12.8-12.8-68.2-31-21.2</f>
        <v>-173.6</v>
      </c>
      <c r="OBX38" s="656"/>
      <c r="OBY38" s="657" t="s">
        <v>942</v>
      </c>
      <c r="OBZ38" s="658"/>
      <c r="OCA38" s="655">
        <f>-27.6-12.8-12.8-68.2-31-21.2</f>
        <v>-173.6</v>
      </c>
      <c r="OCB38" s="656"/>
      <c r="OCC38" s="657" t="s">
        <v>942</v>
      </c>
      <c r="OCD38" s="658"/>
      <c r="OCE38" s="655">
        <f>-27.6-12.8-12.8-68.2-31-21.2</f>
        <v>-173.6</v>
      </c>
      <c r="OCF38" s="656"/>
      <c r="OCG38" s="657" t="s">
        <v>942</v>
      </c>
      <c r="OCH38" s="658"/>
      <c r="OCI38" s="655">
        <f>-27.6-12.8-12.8-68.2-31-21.2</f>
        <v>-173.6</v>
      </c>
      <c r="OCJ38" s="656"/>
      <c r="OCK38" s="657" t="s">
        <v>942</v>
      </c>
      <c r="OCL38" s="658"/>
      <c r="OCM38" s="655">
        <f>-27.6-12.8-12.8-68.2-31-21.2</f>
        <v>-173.6</v>
      </c>
      <c r="OCN38" s="656"/>
      <c r="OCO38" s="657" t="s">
        <v>942</v>
      </c>
      <c r="OCP38" s="658"/>
      <c r="OCQ38" s="655">
        <f>-27.6-12.8-12.8-68.2-31-21.2</f>
        <v>-173.6</v>
      </c>
      <c r="OCR38" s="656"/>
      <c r="OCS38" s="657" t="s">
        <v>942</v>
      </c>
      <c r="OCT38" s="658"/>
      <c r="OCU38" s="655">
        <f>-27.6-12.8-12.8-68.2-31-21.2</f>
        <v>-173.6</v>
      </c>
      <c r="OCV38" s="656"/>
      <c r="OCW38" s="657" t="s">
        <v>942</v>
      </c>
      <c r="OCX38" s="658"/>
      <c r="OCY38" s="655">
        <f>-27.6-12.8-12.8-68.2-31-21.2</f>
        <v>-173.6</v>
      </c>
      <c r="OCZ38" s="656"/>
      <c r="ODA38" s="657" t="s">
        <v>942</v>
      </c>
      <c r="ODB38" s="658"/>
      <c r="ODC38" s="655">
        <f>-27.6-12.8-12.8-68.2-31-21.2</f>
        <v>-173.6</v>
      </c>
      <c r="ODD38" s="656"/>
      <c r="ODE38" s="657" t="s">
        <v>942</v>
      </c>
      <c r="ODF38" s="658"/>
      <c r="ODG38" s="655">
        <f>-27.6-12.8-12.8-68.2-31-21.2</f>
        <v>-173.6</v>
      </c>
      <c r="ODH38" s="656"/>
      <c r="ODI38" s="657" t="s">
        <v>942</v>
      </c>
      <c r="ODJ38" s="658"/>
      <c r="ODK38" s="655">
        <f>-27.6-12.8-12.8-68.2-31-21.2</f>
        <v>-173.6</v>
      </c>
      <c r="ODL38" s="656"/>
      <c r="ODM38" s="657" t="s">
        <v>942</v>
      </c>
      <c r="ODN38" s="658"/>
      <c r="ODO38" s="655">
        <f>-27.6-12.8-12.8-68.2-31-21.2</f>
        <v>-173.6</v>
      </c>
      <c r="ODP38" s="656"/>
      <c r="ODQ38" s="657" t="s">
        <v>942</v>
      </c>
      <c r="ODR38" s="658"/>
      <c r="ODS38" s="655">
        <f>-27.6-12.8-12.8-68.2-31-21.2</f>
        <v>-173.6</v>
      </c>
      <c r="ODT38" s="656"/>
      <c r="ODU38" s="657" t="s">
        <v>942</v>
      </c>
      <c r="ODV38" s="658"/>
      <c r="ODW38" s="655">
        <f>-27.6-12.8-12.8-68.2-31-21.2</f>
        <v>-173.6</v>
      </c>
      <c r="ODX38" s="656"/>
      <c r="ODY38" s="657" t="s">
        <v>942</v>
      </c>
      <c r="ODZ38" s="658"/>
      <c r="OEA38" s="655">
        <f>-27.6-12.8-12.8-68.2-31-21.2</f>
        <v>-173.6</v>
      </c>
      <c r="OEB38" s="656"/>
      <c r="OEC38" s="657" t="s">
        <v>942</v>
      </c>
      <c r="OED38" s="658"/>
      <c r="OEE38" s="655">
        <f>-27.6-12.8-12.8-68.2-31-21.2</f>
        <v>-173.6</v>
      </c>
      <c r="OEF38" s="656"/>
      <c r="OEG38" s="657" t="s">
        <v>942</v>
      </c>
      <c r="OEH38" s="658"/>
      <c r="OEI38" s="655">
        <f>-27.6-12.8-12.8-68.2-31-21.2</f>
        <v>-173.6</v>
      </c>
      <c r="OEJ38" s="656"/>
      <c r="OEK38" s="657" t="s">
        <v>942</v>
      </c>
      <c r="OEL38" s="658"/>
      <c r="OEM38" s="655">
        <f>-27.6-12.8-12.8-68.2-31-21.2</f>
        <v>-173.6</v>
      </c>
      <c r="OEN38" s="656"/>
      <c r="OEO38" s="657" t="s">
        <v>942</v>
      </c>
      <c r="OEP38" s="658"/>
      <c r="OEQ38" s="655">
        <f>-27.6-12.8-12.8-68.2-31-21.2</f>
        <v>-173.6</v>
      </c>
      <c r="OER38" s="656"/>
      <c r="OES38" s="657" t="s">
        <v>942</v>
      </c>
      <c r="OET38" s="658"/>
      <c r="OEU38" s="655">
        <f>-27.6-12.8-12.8-68.2-31-21.2</f>
        <v>-173.6</v>
      </c>
      <c r="OEV38" s="656"/>
      <c r="OEW38" s="657" t="s">
        <v>942</v>
      </c>
      <c r="OEX38" s="658"/>
      <c r="OEY38" s="655">
        <f>-27.6-12.8-12.8-68.2-31-21.2</f>
        <v>-173.6</v>
      </c>
      <c r="OEZ38" s="656"/>
      <c r="OFA38" s="657" t="s">
        <v>942</v>
      </c>
      <c r="OFB38" s="658"/>
      <c r="OFC38" s="655">
        <f>-27.6-12.8-12.8-68.2-31-21.2</f>
        <v>-173.6</v>
      </c>
      <c r="OFD38" s="656"/>
      <c r="OFE38" s="657" t="s">
        <v>942</v>
      </c>
      <c r="OFF38" s="658"/>
      <c r="OFG38" s="655">
        <f>-27.6-12.8-12.8-68.2-31-21.2</f>
        <v>-173.6</v>
      </c>
      <c r="OFH38" s="656"/>
      <c r="OFI38" s="657" t="s">
        <v>942</v>
      </c>
      <c r="OFJ38" s="658"/>
      <c r="OFK38" s="655">
        <f>-27.6-12.8-12.8-68.2-31-21.2</f>
        <v>-173.6</v>
      </c>
      <c r="OFL38" s="656"/>
      <c r="OFM38" s="657" t="s">
        <v>942</v>
      </c>
      <c r="OFN38" s="658"/>
      <c r="OFO38" s="655">
        <f>-27.6-12.8-12.8-68.2-31-21.2</f>
        <v>-173.6</v>
      </c>
      <c r="OFP38" s="656"/>
      <c r="OFQ38" s="657" t="s">
        <v>942</v>
      </c>
      <c r="OFR38" s="658"/>
      <c r="OFS38" s="655">
        <f>-27.6-12.8-12.8-68.2-31-21.2</f>
        <v>-173.6</v>
      </c>
      <c r="OFT38" s="656"/>
      <c r="OFU38" s="657" t="s">
        <v>942</v>
      </c>
      <c r="OFV38" s="658"/>
      <c r="OFW38" s="655">
        <f>-27.6-12.8-12.8-68.2-31-21.2</f>
        <v>-173.6</v>
      </c>
      <c r="OFX38" s="656"/>
      <c r="OFY38" s="657" t="s">
        <v>942</v>
      </c>
      <c r="OFZ38" s="658"/>
      <c r="OGA38" s="655">
        <f>-27.6-12.8-12.8-68.2-31-21.2</f>
        <v>-173.6</v>
      </c>
      <c r="OGB38" s="656"/>
      <c r="OGC38" s="657" t="s">
        <v>942</v>
      </c>
      <c r="OGD38" s="658"/>
      <c r="OGE38" s="655">
        <f>-27.6-12.8-12.8-68.2-31-21.2</f>
        <v>-173.6</v>
      </c>
      <c r="OGF38" s="656"/>
      <c r="OGG38" s="657" t="s">
        <v>942</v>
      </c>
      <c r="OGH38" s="658"/>
      <c r="OGI38" s="655">
        <f>-27.6-12.8-12.8-68.2-31-21.2</f>
        <v>-173.6</v>
      </c>
      <c r="OGJ38" s="656"/>
      <c r="OGK38" s="657" t="s">
        <v>942</v>
      </c>
      <c r="OGL38" s="658"/>
      <c r="OGM38" s="655">
        <f>-27.6-12.8-12.8-68.2-31-21.2</f>
        <v>-173.6</v>
      </c>
      <c r="OGN38" s="656"/>
      <c r="OGO38" s="657" t="s">
        <v>942</v>
      </c>
      <c r="OGP38" s="658"/>
      <c r="OGQ38" s="655">
        <f>-27.6-12.8-12.8-68.2-31-21.2</f>
        <v>-173.6</v>
      </c>
      <c r="OGR38" s="656"/>
      <c r="OGS38" s="657" t="s">
        <v>942</v>
      </c>
      <c r="OGT38" s="658"/>
      <c r="OGU38" s="655">
        <f>-27.6-12.8-12.8-68.2-31-21.2</f>
        <v>-173.6</v>
      </c>
      <c r="OGV38" s="656"/>
      <c r="OGW38" s="657" t="s">
        <v>942</v>
      </c>
      <c r="OGX38" s="658"/>
      <c r="OGY38" s="655">
        <f>-27.6-12.8-12.8-68.2-31-21.2</f>
        <v>-173.6</v>
      </c>
      <c r="OGZ38" s="656"/>
      <c r="OHA38" s="657" t="s">
        <v>942</v>
      </c>
      <c r="OHB38" s="658"/>
      <c r="OHC38" s="655">
        <f>-27.6-12.8-12.8-68.2-31-21.2</f>
        <v>-173.6</v>
      </c>
      <c r="OHD38" s="656"/>
      <c r="OHE38" s="657" t="s">
        <v>942</v>
      </c>
      <c r="OHF38" s="658"/>
      <c r="OHG38" s="655">
        <f>-27.6-12.8-12.8-68.2-31-21.2</f>
        <v>-173.6</v>
      </c>
      <c r="OHH38" s="656"/>
      <c r="OHI38" s="657" t="s">
        <v>942</v>
      </c>
      <c r="OHJ38" s="658"/>
      <c r="OHK38" s="655">
        <f>-27.6-12.8-12.8-68.2-31-21.2</f>
        <v>-173.6</v>
      </c>
      <c r="OHL38" s="656"/>
      <c r="OHM38" s="657" t="s">
        <v>942</v>
      </c>
      <c r="OHN38" s="658"/>
      <c r="OHO38" s="655">
        <f>-27.6-12.8-12.8-68.2-31-21.2</f>
        <v>-173.6</v>
      </c>
      <c r="OHP38" s="656"/>
      <c r="OHQ38" s="657" t="s">
        <v>942</v>
      </c>
      <c r="OHR38" s="658"/>
      <c r="OHS38" s="655">
        <f>-27.6-12.8-12.8-68.2-31-21.2</f>
        <v>-173.6</v>
      </c>
      <c r="OHT38" s="656"/>
      <c r="OHU38" s="657" t="s">
        <v>942</v>
      </c>
      <c r="OHV38" s="658"/>
      <c r="OHW38" s="655">
        <f>-27.6-12.8-12.8-68.2-31-21.2</f>
        <v>-173.6</v>
      </c>
      <c r="OHX38" s="656"/>
      <c r="OHY38" s="657" t="s">
        <v>942</v>
      </c>
      <c r="OHZ38" s="658"/>
      <c r="OIA38" s="655">
        <f>-27.6-12.8-12.8-68.2-31-21.2</f>
        <v>-173.6</v>
      </c>
      <c r="OIB38" s="656"/>
      <c r="OIC38" s="657" t="s">
        <v>942</v>
      </c>
      <c r="OID38" s="658"/>
      <c r="OIE38" s="655">
        <f>-27.6-12.8-12.8-68.2-31-21.2</f>
        <v>-173.6</v>
      </c>
      <c r="OIF38" s="656"/>
      <c r="OIG38" s="657" t="s">
        <v>942</v>
      </c>
      <c r="OIH38" s="658"/>
      <c r="OII38" s="655">
        <f>-27.6-12.8-12.8-68.2-31-21.2</f>
        <v>-173.6</v>
      </c>
      <c r="OIJ38" s="656"/>
      <c r="OIK38" s="657" t="s">
        <v>942</v>
      </c>
      <c r="OIL38" s="658"/>
      <c r="OIM38" s="655">
        <f>-27.6-12.8-12.8-68.2-31-21.2</f>
        <v>-173.6</v>
      </c>
      <c r="OIN38" s="656"/>
      <c r="OIO38" s="657" t="s">
        <v>942</v>
      </c>
      <c r="OIP38" s="658"/>
      <c r="OIQ38" s="655">
        <f>-27.6-12.8-12.8-68.2-31-21.2</f>
        <v>-173.6</v>
      </c>
      <c r="OIR38" s="656"/>
      <c r="OIS38" s="657" t="s">
        <v>942</v>
      </c>
      <c r="OIT38" s="658"/>
      <c r="OIU38" s="655">
        <f>-27.6-12.8-12.8-68.2-31-21.2</f>
        <v>-173.6</v>
      </c>
      <c r="OIV38" s="656"/>
      <c r="OIW38" s="657" t="s">
        <v>942</v>
      </c>
      <c r="OIX38" s="658"/>
      <c r="OIY38" s="655">
        <f>-27.6-12.8-12.8-68.2-31-21.2</f>
        <v>-173.6</v>
      </c>
      <c r="OIZ38" s="656"/>
      <c r="OJA38" s="657" t="s">
        <v>942</v>
      </c>
      <c r="OJB38" s="658"/>
      <c r="OJC38" s="655">
        <f>-27.6-12.8-12.8-68.2-31-21.2</f>
        <v>-173.6</v>
      </c>
      <c r="OJD38" s="656"/>
      <c r="OJE38" s="657" t="s">
        <v>942</v>
      </c>
      <c r="OJF38" s="658"/>
      <c r="OJG38" s="655">
        <f>-27.6-12.8-12.8-68.2-31-21.2</f>
        <v>-173.6</v>
      </c>
      <c r="OJH38" s="656"/>
      <c r="OJI38" s="657" t="s">
        <v>942</v>
      </c>
      <c r="OJJ38" s="658"/>
      <c r="OJK38" s="655">
        <f>-27.6-12.8-12.8-68.2-31-21.2</f>
        <v>-173.6</v>
      </c>
      <c r="OJL38" s="656"/>
      <c r="OJM38" s="657" t="s">
        <v>942</v>
      </c>
      <c r="OJN38" s="658"/>
      <c r="OJO38" s="655">
        <f>-27.6-12.8-12.8-68.2-31-21.2</f>
        <v>-173.6</v>
      </c>
      <c r="OJP38" s="656"/>
      <c r="OJQ38" s="657" t="s">
        <v>942</v>
      </c>
      <c r="OJR38" s="658"/>
      <c r="OJS38" s="655">
        <f>-27.6-12.8-12.8-68.2-31-21.2</f>
        <v>-173.6</v>
      </c>
      <c r="OJT38" s="656"/>
      <c r="OJU38" s="657" t="s">
        <v>942</v>
      </c>
      <c r="OJV38" s="658"/>
      <c r="OJW38" s="655">
        <f>-27.6-12.8-12.8-68.2-31-21.2</f>
        <v>-173.6</v>
      </c>
      <c r="OJX38" s="656"/>
      <c r="OJY38" s="657" t="s">
        <v>942</v>
      </c>
      <c r="OJZ38" s="658"/>
      <c r="OKA38" s="655">
        <f>-27.6-12.8-12.8-68.2-31-21.2</f>
        <v>-173.6</v>
      </c>
      <c r="OKB38" s="656"/>
      <c r="OKC38" s="657" t="s">
        <v>942</v>
      </c>
      <c r="OKD38" s="658"/>
      <c r="OKE38" s="655">
        <f>-27.6-12.8-12.8-68.2-31-21.2</f>
        <v>-173.6</v>
      </c>
      <c r="OKF38" s="656"/>
      <c r="OKG38" s="657" t="s">
        <v>942</v>
      </c>
      <c r="OKH38" s="658"/>
      <c r="OKI38" s="655">
        <f>-27.6-12.8-12.8-68.2-31-21.2</f>
        <v>-173.6</v>
      </c>
      <c r="OKJ38" s="656"/>
      <c r="OKK38" s="657" t="s">
        <v>942</v>
      </c>
      <c r="OKL38" s="658"/>
      <c r="OKM38" s="655">
        <f>-27.6-12.8-12.8-68.2-31-21.2</f>
        <v>-173.6</v>
      </c>
      <c r="OKN38" s="656"/>
      <c r="OKO38" s="657" t="s">
        <v>942</v>
      </c>
      <c r="OKP38" s="658"/>
      <c r="OKQ38" s="655">
        <f>-27.6-12.8-12.8-68.2-31-21.2</f>
        <v>-173.6</v>
      </c>
      <c r="OKR38" s="656"/>
      <c r="OKS38" s="657" t="s">
        <v>942</v>
      </c>
      <c r="OKT38" s="658"/>
      <c r="OKU38" s="655">
        <f>-27.6-12.8-12.8-68.2-31-21.2</f>
        <v>-173.6</v>
      </c>
      <c r="OKV38" s="656"/>
      <c r="OKW38" s="657" t="s">
        <v>942</v>
      </c>
      <c r="OKX38" s="658"/>
      <c r="OKY38" s="655">
        <f>-27.6-12.8-12.8-68.2-31-21.2</f>
        <v>-173.6</v>
      </c>
      <c r="OKZ38" s="656"/>
      <c r="OLA38" s="657" t="s">
        <v>942</v>
      </c>
      <c r="OLB38" s="658"/>
      <c r="OLC38" s="655">
        <f>-27.6-12.8-12.8-68.2-31-21.2</f>
        <v>-173.6</v>
      </c>
      <c r="OLD38" s="656"/>
      <c r="OLE38" s="657" t="s">
        <v>942</v>
      </c>
      <c r="OLF38" s="658"/>
      <c r="OLG38" s="655">
        <f>-27.6-12.8-12.8-68.2-31-21.2</f>
        <v>-173.6</v>
      </c>
      <c r="OLH38" s="656"/>
      <c r="OLI38" s="657" t="s">
        <v>942</v>
      </c>
      <c r="OLJ38" s="658"/>
      <c r="OLK38" s="655">
        <f>-27.6-12.8-12.8-68.2-31-21.2</f>
        <v>-173.6</v>
      </c>
      <c r="OLL38" s="656"/>
      <c r="OLM38" s="657" t="s">
        <v>942</v>
      </c>
      <c r="OLN38" s="658"/>
      <c r="OLO38" s="655">
        <f>-27.6-12.8-12.8-68.2-31-21.2</f>
        <v>-173.6</v>
      </c>
      <c r="OLP38" s="656"/>
      <c r="OLQ38" s="657" t="s">
        <v>942</v>
      </c>
      <c r="OLR38" s="658"/>
      <c r="OLS38" s="655">
        <f>-27.6-12.8-12.8-68.2-31-21.2</f>
        <v>-173.6</v>
      </c>
      <c r="OLT38" s="656"/>
      <c r="OLU38" s="657" t="s">
        <v>942</v>
      </c>
      <c r="OLV38" s="658"/>
      <c r="OLW38" s="655">
        <f>-27.6-12.8-12.8-68.2-31-21.2</f>
        <v>-173.6</v>
      </c>
      <c r="OLX38" s="656"/>
      <c r="OLY38" s="657" t="s">
        <v>942</v>
      </c>
      <c r="OLZ38" s="658"/>
      <c r="OMA38" s="655">
        <f>-27.6-12.8-12.8-68.2-31-21.2</f>
        <v>-173.6</v>
      </c>
      <c r="OMB38" s="656"/>
      <c r="OMC38" s="657" t="s">
        <v>942</v>
      </c>
      <c r="OMD38" s="658"/>
      <c r="OME38" s="655">
        <f>-27.6-12.8-12.8-68.2-31-21.2</f>
        <v>-173.6</v>
      </c>
      <c r="OMF38" s="656"/>
      <c r="OMG38" s="657" t="s">
        <v>942</v>
      </c>
      <c r="OMH38" s="658"/>
      <c r="OMI38" s="655">
        <f>-27.6-12.8-12.8-68.2-31-21.2</f>
        <v>-173.6</v>
      </c>
      <c r="OMJ38" s="656"/>
      <c r="OMK38" s="657" t="s">
        <v>942</v>
      </c>
      <c r="OML38" s="658"/>
      <c r="OMM38" s="655">
        <f>-27.6-12.8-12.8-68.2-31-21.2</f>
        <v>-173.6</v>
      </c>
      <c r="OMN38" s="656"/>
      <c r="OMO38" s="657" t="s">
        <v>942</v>
      </c>
      <c r="OMP38" s="658"/>
      <c r="OMQ38" s="655">
        <f>-27.6-12.8-12.8-68.2-31-21.2</f>
        <v>-173.6</v>
      </c>
      <c r="OMR38" s="656"/>
      <c r="OMS38" s="657" t="s">
        <v>942</v>
      </c>
      <c r="OMT38" s="658"/>
      <c r="OMU38" s="655">
        <f>-27.6-12.8-12.8-68.2-31-21.2</f>
        <v>-173.6</v>
      </c>
      <c r="OMV38" s="656"/>
      <c r="OMW38" s="657" t="s">
        <v>942</v>
      </c>
      <c r="OMX38" s="658"/>
      <c r="OMY38" s="655">
        <f>-27.6-12.8-12.8-68.2-31-21.2</f>
        <v>-173.6</v>
      </c>
      <c r="OMZ38" s="656"/>
      <c r="ONA38" s="657" t="s">
        <v>942</v>
      </c>
      <c r="ONB38" s="658"/>
      <c r="ONC38" s="655">
        <f>-27.6-12.8-12.8-68.2-31-21.2</f>
        <v>-173.6</v>
      </c>
      <c r="OND38" s="656"/>
      <c r="ONE38" s="657" t="s">
        <v>942</v>
      </c>
      <c r="ONF38" s="658"/>
      <c r="ONG38" s="655">
        <f>-27.6-12.8-12.8-68.2-31-21.2</f>
        <v>-173.6</v>
      </c>
      <c r="ONH38" s="656"/>
      <c r="ONI38" s="657" t="s">
        <v>942</v>
      </c>
      <c r="ONJ38" s="658"/>
      <c r="ONK38" s="655">
        <f>-27.6-12.8-12.8-68.2-31-21.2</f>
        <v>-173.6</v>
      </c>
      <c r="ONL38" s="656"/>
      <c r="ONM38" s="657" t="s">
        <v>942</v>
      </c>
      <c r="ONN38" s="658"/>
      <c r="ONO38" s="655">
        <f>-27.6-12.8-12.8-68.2-31-21.2</f>
        <v>-173.6</v>
      </c>
      <c r="ONP38" s="656"/>
      <c r="ONQ38" s="657" t="s">
        <v>942</v>
      </c>
      <c r="ONR38" s="658"/>
      <c r="ONS38" s="655">
        <f>-27.6-12.8-12.8-68.2-31-21.2</f>
        <v>-173.6</v>
      </c>
      <c r="ONT38" s="656"/>
      <c r="ONU38" s="657" t="s">
        <v>942</v>
      </c>
      <c r="ONV38" s="658"/>
      <c r="ONW38" s="655">
        <f>-27.6-12.8-12.8-68.2-31-21.2</f>
        <v>-173.6</v>
      </c>
      <c r="ONX38" s="656"/>
      <c r="ONY38" s="657" t="s">
        <v>942</v>
      </c>
      <c r="ONZ38" s="658"/>
      <c r="OOA38" s="655">
        <f>-27.6-12.8-12.8-68.2-31-21.2</f>
        <v>-173.6</v>
      </c>
      <c r="OOB38" s="656"/>
      <c r="OOC38" s="657" t="s">
        <v>942</v>
      </c>
      <c r="OOD38" s="658"/>
      <c r="OOE38" s="655">
        <f>-27.6-12.8-12.8-68.2-31-21.2</f>
        <v>-173.6</v>
      </c>
      <c r="OOF38" s="656"/>
      <c r="OOG38" s="657" t="s">
        <v>942</v>
      </c>
      <c r="OOH38" s="658"/>
      <c r="OOI38" s="655">
        <f>-27.6-12.8-12.8-68.2-31-21.2</f>
        <v>-173.6</v>
      </c>
      <c r="OOJ38" s="656"/>
      <c r="OOK38" s="657" t="s">
        <v>942</v>
      </c>
      <c r="OOL38" s="658"/>
      <c r="OOM38" s="655">
        <f>-27.6-12.8-12.8-68.2-31-21.2</f>
        <v>-173.6</v>
      </c>
      <c r="OON38" s="656"/>
      <c r="OOO38" s="657" t="s">
        <v>942</v>
      </c>
      <c r="OOP38" s="658"/>
      <c r="OOQ38" s="655">
        <f>-27.6-12.8-12.8-68.2-31-21.2</f>
        <v>-173.6</v>
      </c>
      <c r="OOR38" s="656"/>
      <c r="OOS38" s="657" t="s">
        <v>942</v>
      </c>
      <c r="OOT38" s="658"/>
      <c r="OOU38" s="655">
        <f>-27.6-12.8-12.8-68.2-31-21.2</f>
        <v>-173.6</v>
      </c>
      <c r="OOV38" s="656"/>
      <c r="OOW38" s="657" t="s">
        <v>942</v>
      </c>
      <c r="OOX38" s="658"/>
      <c r="OOY38" s="655">
        <f>-27.6-12.8-12.8-68.2-31-21.2</f>
        <v>-173.6</v>
      </c>
      <c r="OOZ38" s="656"/>
      <c r="OPA38" s="657" t="s">
        <v>942</v>
      </c>
      <c r="OPB38" s="658"/>
      <c r="OPC38" s="655">
        <f>-27.6-12.8-12.8-68.2-31-21.2</f>
        <v>-173.6</v>
      </c>
      <c r="OPD38" s="656"/>
      <c r="OPE38" s="657" t="s">
        <v>942</v>
      </c>
      <c r="OPF38" s="658"/>
      <c r="OPG38" s="655">
        <f>-27.6-12.8-12.8-68.2-31-21.2</f>
        <v>-173.6</v>
      </c>
      <c r="OPH38" s="656"/>
      <c r="OPI38" s="657" t="s">
        <v>942</v>
      </c>
      <c r="OPJ38" s="658"/>
      <c r="OPK38" s="655">
        <f>-27.6-12.8-12.8-68.2-31-21.2</f>
        <v>-173.6</v>
      </c>
      <c r="OPL38" s="656"/>
      <c r="OPM38" s="657" t="s">
        <v>942</v>
      </c>
      <c r="OPN38" s="658"/>
      <c r="OPO38" s="655">
        <f>-27.6-12.8-12.8-68.2-31-21.2</f>
        <v>-173.6</v>
      </c>
      <c r="OPP38" s="656"/>
      <c r="OPQ38" s="657" t="s">
        <v>942</v>
      </c>
      <c r="OPR38" s="658"/>
      <c r="OPS38" s="655">
        <f>-27.6-12.8-12.8-68.2-31-21.2</f>
        <v>-173.6</v>
      </c>
      <c r="OPT38" s="656"/>
      <c r="OPU38" s="657" t="s">
        <v>942</v>
      </c>
      <c r="OPV38" s="658"/>
      <c r="OPW38" s="655">
        <f>-27.6-12.8-12.8-68.2-31-21.2</f>
        <v>-173.6</v>
      </c>
      <c r="OPX38" s="656"/>
      <c r="OPY38" s="657" t="s">
        <v>942</v>
      </c>
      <c r="OPZ38" s="658"/>
      <c r="OQA38" s="655">
        <f>-27.6-12.8-12.8-68.2-31-21.2</f>
        <v>-173.6</v>
      </c>
      <c r="OQB38" s="656"/>
      <c r="OQC38" s="657" t="s">
        <v>942</v>
      </c>
      <c r="OQD38" s="658"/>
      <c r="OQE38" s="655">
        <f>-27.6-12.8-12.8-68.2-31-21.2</f>
        <v>-173.6</v>
      </c>
      <c r="OQF38" s="656"/>
      <c r="OQG38" s="657" t="s">
        <v>942</v>
      </c>
      <c r="OQH38" s="658"/>
      <c r="OQI38" s="655">
        <f>-27.6-12.8-12.8-68.2-31-21.2</f>
        <v>-173.6</v>
      </c>
      <c r="OQJ38" s="656"/>
      <c r="OQK38" s="657" t="s">
        <v>942</v>
      </c>
      <c r="OQL38" s="658"/>
      <c r="OQM38" s="655">
        <f>-27.6-12.8-12.8-68.2-31-21.2</f>
        <v>-173.6</v>
      </c>
      <c r="OQN38" s="656"/>
      <c r="OQO38" s="657" t="s">
        <v>942</v>
      </c>
      <c r="OQP38" s="658"/>
      <c r="OQQ38" s="655">
        <f>-27.6-12.8-12.8-68.2-31-21.2</f>
        <v>-173.6</v>
      </c>
      <c r="OQR38" s="656"/>
      <c r="OQS38" s="657" t="s">
        <v>942</v>
      </c>
      <c r="OQT38" s="658"/>
      <c r="OQU38" s="655">
        <f>-27.6-12.8-12.8-68.2-31-21.2</f>
        <v>-173.6</v>
      </c>
      <c r="OQV38" s="656"/>
      <c r="OQW38" s="657" t="s">
        <v>942</v>
      </c>
      <c r="OQX38" s="658"/>
      <c r="OQY38" s="655">
        <f>-27.6-12.8-12.8-68.2-31-21.2</f>
        <v>-173.6</v>
      </c>
      <c r="OQZ38" s="656"/>
      <c r="ORA38" s="657" t="s">
        <v>942</v>
      </c>
      <c r="ORB38" s="658"/>
      <c r="ORC38" s="655">
        <f>-27.6-12.8-12.8-68.2-31-21.2</f>
        <v>-173.6</v>
      </c>
      <c r="ORD38" s="656"/>
      <c r="ORE38" s="657" t="s">
        <v>942</v>
      </c>
      <c r="ORF38" s="658"/>
      <c r="ORG38" s="655">
        <f>-27.6-12.8-12.8-68.2-31-21.2</f>
        <v>-173.6</v>
      </c>
      <c r="ORH38" s="656"/>
      <c r="ORI38" s="657" t="s">
        <v>942</v>
      </c>
      <c r="ORJ38" s="658"/>
      <c r="ORK38" s="655">
        <f>-27.6-12.8-12.8-68.2-31-21.2</f>
        <v>-173.6</v>
      </c>
      <c r="ORL38" s="656"/>
      <c r="ORM38" s="657" t="s">
        <v>942</v>
      </c>
      <c r="ORN38" s="658"/>
      <c r="ORO38" s="655">
        <f>-27.6-12.8-12.8-68.2-31-21.2</f>
        <v>-173.6</v>
      </c>
      <c r="ORP38" s="656"/>
      <c r="ORQ38" s="657" t="s">
        <v>942</v>
      </c>
      <c r="ORR38" s="658"/>
      <c r="ORS38" s="655">
        <f>-27.6-12.8-12.8-68.2-31-21.2</f>
        <v>-173.6</v>
      </c>
      <c r="ORT38" s="656"/>
      <c r="ORU38" s="657" t="s">
        <v>942</v>
      </c>
      <c r="ORV38" s="658"/>
      <c r="ORW38" s="655">
        <f>-27.6-12.8-12.8-68.2-31-21.2</f>
        <v>-173.6</v>
      </c>
      <c r="ORX38" s="656"/>
      <c r="ORY38" s="657" t="s">
        <v>942</v>
      </c>
      <c r="ORZ38" s="658"/>
      <c r="OSA38" s="655">
        <f>-27.6-12.8-12.8-68.2-31-21.2</f>
        <v>-173.6</v>
      </c>
      <c r="OSB38" s="656"/>
      <c r="OSC38" s="657" t="s">
        <v>942</v>
      </c>
      <c r="OSD38" s="658"/>
      <c r="OSE38" s="655">
        <f>-27.6-12.8-12.8-68.2-31-21.2</f>
        <v>-173.6</v>
      </c>
      <c r="OSF38" s="656"/>
      <c r="OSG38" s="657" t="s">
        <v>942</v>
      </c>
      <c r="OSH38" s="658"/>
      <c r="OSI38" s="655">
        <f>-27.6-12.8-12.8-68.2-31-21.2</f>
        <v>-173.6</v>
      </c>
      <c r="OSJ38" s="656"/>
      <c r="OSK38" s="657" t="s">
        <v>942</v>
      </c>
      <c r="OSL38" s="658"/>
      <c r="OSM38" s="655">
        <f>-27.6-12.8-12.8-68.2-31-21.2</f>
        <v>-173.6</v>
      </c>
      <c r="OSN38" s="656"/>
      <c r="OSO38" s="657" t="s">
        <v>942</v>
      </c>
      <c r="OSP38" s="658"/>
      <c r="OSQ38" s="655">
        <f>-27.6-12.8-12.8-68.2-31-21.2</f>
        <v>-173.6</v>
      </c>
      <c r="OSR38" s="656"/>
      <c r="OSS38" s="657" t="s">
        <v>942</v>
      </c>
      <c r="OST38" s="658"/>
      <c r="OSU38" s="655">
        <f>-27.6-12.8-12.8-68.2-31-21.2</f>
        <v>-173.6</v>
      </c>
      <c r="OSV38" s="656"/>
      <c r="OSW38" s="657" t="s">
        <v>942</v>
      </c>
      <c r="OSX38" s="658"/>
      <c r="OSY38" s="655">
        <f>-27.6-12.8-12.8-68.2-31-21.2</f>
        <v>-173.6</v>
      </c>
      <c r="OSZ38" s="656"/>
      <c r="OTA38" s="657" t="s">
        <v>942</v>
      </c>
      <c r="OTB38" s="658"/>
      <c r="OTC38" s="655">
        <f>-27.6-12.8-12.8-68.2-31-21.2</f>
        <v>-173.6</v>
      </c>
      <c r="OTD38" s="656"/>
      <c r="OTE38" s="657" t="s">
        <v>942</v>
      </c>
      <c r="OTF38" s="658"/>
      <c r="OTG38" s="655">
        <f>-27.6-12.8-12.8-68.2-31-21.2</f>
        <v>-173.6</v>
      </c>
      <c r="OTH38" s="656"/>
      <c r="OTI38" s="657" t="s">
        <v>942</v>
      </c>
      <c r="OTJ38" s="658"/>
      <c r="OTK38" s="655">
        <f>-27.6-12.8-12.8-68.2-31-21.2</f>
        <v>-173.6</v>
      </c>
      <c r="OTL38" s="656"/>
      <c r="OTM38" s="657" t="s">
        <v>942</v>
      </c>
      <c r="OTN38" s="658"/>
      <c r="OTO38" s="655">
        <f>-27.6-12.8-12.8-68.2-31-21.2</f>
        <v>-173.6</v>
      </c>
      <c r="OTP38" s="656"/>
      <c r="OTQ38" s="657" t="s">
        <v>942</v>
      </c>
      <c r="OTR38" s="658"/>
      <c r="OTS38" s="655">
        <f>-27.6-12.8-12.8-68.2-31-21.2</f>
        <v>-173.6</v>
      </c>
      <c r="OTT38" s="656"/>
      <c r="OTU38" s="657" t="s">
        <v>942</v>
      </c>
      <c r="OTV38" s="658"/>
      <c r="OTW38" s="655">
        <f>-27.6-12.8-12.8-68.2-31-21.2</f>
        <v>-173.6</v>
      </c>
      <c r="OTX38" s="656"/>
      <c r="OTY38" s="657" t="s">
        <v>942</v>
      </c>
      <c r="OTZ38" s="658"/>
      <c r="OUA38" s="655">
        <f>-27.6-12.8-12.8-68.2-31-21.2</f>
        <v>-173.6</v>
      </c>
      <c r="OUB38" s="656"/>
      <c r="OUC38" s="657" t="s">
        <v>942</v>
      </c>
      <c r="OUD38" s="658"/>
      <c r="OUE38" s="655">
        <f>-27.6-12.8-12.8-68.2-31-21.2</f>
        <v>-173.6</v>
      </c>
      <c r="OUF38" s="656"/>
      <c r="OUG38" s="657" t="s">
        <v>942</v>
      </c>
      <c r="OUH38" s="658"/>
      <c r="OUI38" s="655">
        <f>-27.6-12.8-12.8-68.2-31-21.2</f>
        <v>-173.6</v>
      </c>
      <c r="OUJ38" s="656"/>
      <c r="OUK38" s="657" t="s">
        <v>942</v>
      </c>
      <c r="OUL38" s="658"/>
      <c r="OUM38" s="655">
        <f>-27.6-12.8-12.8-68.2-31-21.2</f>
        <v>-173.6</v>
      </c>
      <c r="OUN38" s="656"/>
      <c r="OUO38" s="657" t="s">
        <v>942</v>
      </c>
      <c r="OUP38" s="658"/>
      <c r="OUQ38" s="655">
        <f>-27.6-12.8-12.8-68.2-31-21.2</f>
        <v>-173.6</v>
      </c>
      <c r="OUR38" s="656"/>
      <c r="OUS38" s="657" t="s">
        <v>942</v>
      </c>
      <c r="OUT38" s="658"/>
      <c r="OUU38" s="655">
        <f>-27.6-12.8-12.8-68.2-31-21.2</f>
        <v>-173.6</v>
      </c>
      <c r="OUV38" s="656"/>
      <c r="OUW38" s="657" t="s">
        <v>942</v>
      </c>
      <c r="OUX38" s="658"/>
      <c r="OUY38" s="655">
        <f>-27.6-12.8-12.8-68.2-31-21.2</f>
        <v>-173.6</v>
      </c>
      <c r="OUZ38" s="656"/>
      <c r="OVA38" s="657" t="s">
        <v>942</v>
      </c>
      <c r="OVB38" s="658"/>
      <c r="OVC38" s="655">
        <f>-27.6-12.8-12.8-68.2-31-21.2</f>
        <v>-173.6</v>
      </c>
      <c r="OVD38" s="656"/>
      <c r="OVE38" s="657" t="s">
        <v>942</v>
      </c>
      <c r="OVF38" s="658"/>
      <c r="OVG38" s="655">
        <f>-27.6-12.8-12.8-68.2-31-21.2</f>
        <v>-173.6</v>
      </c>
      <c r="OVH38" s="656"/>
      <c r="OVI38" s="657" t="s">
        <v>942</v>
      </c>
      <c r="OVJ38" s="658"/>
      <c r="OVK38" s="655">
        <f>-27.6-12.8-12.8-68.2-31-21.2</f>
        <v>-173.6</v>
      </c>
      <c r="OVL38" s="656"/>
      <c r="OVM38" s="657" t="s">
        <v>942</v>
      </c>
      <c r="OVN38" s="658"/>
      <c r="OVO38" s="655">
        <f>-27.6-12.8-12.8-68.2-31-21.2</f>
        <v>-173.6</v>
      </c>
      <c r="OVP38" s="656"/>
      <c r="OVQ38" s="657" t="s">
        <v>942</v>
      </c>
      <c r="OVR38" s="658"/>
      <c r="OVS38" s="655">
        <f>-27.6-12.8-12.8-68.2-31-21.2</f>
        <v>-173.6</v>
      </c>
      <c r="OVT38" s="656"/>
      <c r="OVU38" s="657" t="s">
        <v>942</v>
      </c>
      <c r="OVV38" s="658"/>
      <c r="OVW38" s="655">
        <f>-27.6-12.8-12.8-68.2-31-21.2</f>
        <v>-173.6</v>
      </c>
      <c r="OVX38" s="656"/>
      <c r="OVY38" s="657" t="s">
        <v>942</v>
      </c>
      <c r="OVZ38" s="658"/>
      <c r="OWA38" s="655">
        <f>-27.6-12.8-12.8-68.2-31-21.2</f>
        <v>-173.6</v>
      </c>
      <c r="OWB38" s="656"/>
      <c r="OWC38" s="657" t="s">
        <v>942</v>
      </c>
      <c r="OWD38" s="658"/>
      <c r="OWE38" s="655">
        <f>-27.6-12.8-12.8-68.2-31-21.2</f>
        <v>-173.6</v>
      </c>
      <c r="OWF38" s="656"/>
      <c r="OWG38" s="657" t="s">
        <v>942</v>
      </c>
      <c r="OWH38" s="658"/>
      <c r="OWI38" s="655">
        <f>-27.6-12.8-12.8-68.2-31-21.2</f>
        <v>-173.6</v>
      </c>
      <c r="OWJ38" s="656"/>
      <c r="OWK38" s="657" t="s">
        <v>942</v>
      </c>
      <c r="OWL38" s="658"/>
      <c r="OWM38" s="655">
        <f>-27.6-12.8-12.8-68.2-31-21.2</f>
        <v>-173.6</v>
      </c>
      <c r="OWN38" s="656"/>
      <c r="OWO38" s="657" t="s">
        <v>942</v>
      </c>
      <c r="OWP38" s="658"/>
      <c r="OWQ38" s="655">
        <f>-27.6-12.8-12.8-68.2-31-21.2</f>
        <v>-173.6</v>
      </c>
      <c r="OWR38" s="656"/>
      <c r="OWS38" s="657" t="s">
        <v>942</v>
      </c>
      <c r="OWT38" s="658"/>
      <c r="OWU38" s="655">
        <f>-27.6-12.8-12.8-68.2-31-21.2</f>
        <v>-173.6</v>
      </c>
      <c r="OWV38" s="656"/>
      <c r="OWW38" s="657" t="s">
        <v>942</v>
      </c>
      <c r="OWX38" s="658"/>
      <c r="OWY38" s="655">
        <f>-27.6-12.8-12.8-68.2-31-21.2</f>
        <v>-173.6</v>
      </c>
      <c r="OWZ38" s="656"/>
      <c r="OXA38" s="657" t="s">
        <v>942</v>
      </c>
      <c r="OXB38" s="658"/>
      <c r="OXC38" s="655">
        <f>-27.6-12.8-12.8-68.2-31-21.2</f>
        <v>-173.6</v>
      </c>
      <c r="OXD38" s="656"/>
      <c r="OXE38" s="657" t="s">
        <v>942</v>
      </c>
      <c r="OXF38" s="658"/>
      <c r="OXG38" s="655">
        <f>-27.6-12.8-12.8-68.2-31-21.2</f>
        <v>-173.6</v>
      </c>
      <c r="OXH38" s="656"/>
      <c r="OXI38" s="657" t="s">
        <v>942</v>
      </c>
      <c r="OXJ38" s="658"/>
      <c r="OXK38" s="655">
        <f>-27.6-12.8-12.8-68.2-31-21.2</f>
        <v>-173.6</v>
      </c>
      <c r="OXL38" s="656"/>
      <c r="OXM38" s="657" t="s">
        <v>942</v>
      </c>
      <c r="OXN38" s="658"/>
      <c r="OXO38" s="655">
        <f>-27.6-12.8-12.8-68.2-31-21.2</f>
        <v>-173.6</v>
      </c>
      <c r="OXP38" s="656"/>
      <c r="OXQ38" s="657" t="s">
        <v>942</v>
      </c>
      <c r="OXR38" s="658"/>
      <c r="OXS38" s="655">
        <f>-27.6-12.8-12.8-68.2-31-21.2</f>
        <v>-173.6</v>
      </c>
      <c r="OXT38" s="656"/>
      <c r="OXU38" s="657" t="s">
        <v>942</v>
      </c>
      <c r="OXV38" s="658"/>
      <c r="OXW38" s="655">
        <f>-27.6-12.8-12.8-68.2-31-21.2</f>
        <v>-173.6</v>
      </c>
      <c r="OXX38" s="656"/>
      <c r="OXY38" s="657" t="s">
        <v>942</v>
      </c>
      <c r="OXZ38" s="658"/>
      <c r="OYA38" s="655">
        <f>-27.6-12.8-12.8-68.2-31-21.2</f>
        <v>-173.6</v>
      </c>
      <c r="OYB38" s="656"/>
      <c r="OYC38" s="657" t="s">
        <v>942</v>
      </c>
      <c r="OYD38" s="658"/>
      <c r="OYE38" s="655">
        <f>-27.6-12.8-12.8-68.2-31-21.2</f>
        <v>-173.6</v>
      </c>
      <c r="OYF38" s="656"/>
      <c r="OYG38" s="657" t="s">
        <v>942</v>
      </c>
      <c r="OYH38" s="658"/>
      <c r="OYI38" s="655">
        <f>-27.6-12.8-12.8-68.2-31-21.2</f>
        <v>-173.6</v>
      </c>
      <c r="OYJ38" s="656"/>
      <c r="OYK38" s="657" t="s">
        <v>942</v>
      </c>
      <c r="OYL38" s="658"/>
      <c r="OYM38" s="655">
        <f>-27.6-12.8-12.8-68.2-31-21.2</f>
        <v>-173.6</v>
      </c>
      <c r="OYN38" s="656"/>
      <c r="OYO38" s="657" t="s">
        <v>942</v>
      </c>
      <c r="OYP38" s="658"/>
      <c r="OYQ38" s="655">
        <f>-27.6-12.8-12.8-68.2-31-21.2</f>
        <v>-173.6</v>
      </c>
      <c r="OYR38" s="656"/>
      <c r="OYS38" s="657" t="s">
        <v>942</v>
      </c>
      <c r="OYT38" s="658"/>
      <c r="OYU38" s="655">
        <f>-27.6-12.8-12.8-68.2-31-21.2</f>
        <v>-173.6</v>
      </c>
      <c r="OYV38" s="656"/>
      <c r="OYW38" s="657" t="s">
        <v>942</v>
      </c>
      <c r="OYX38" s="658"/>
      <c r="OYY38" s="655">
        <f>-27.6-12.8-12.8-68.2-31-21.2</f>
        <v>-173.6</v>
      </c>
      <c r="OYZ38" s="656"/>
      <c r="OZA38" s="657" t="s">
        <v>942</v>
      </c>
      <c r="OZB38" s="658"/>
      <c r="OZC38" s="655">
        <f>-27.6-12.8-12.8-68.2-31-21.2</f>
        <v>-173.6</v>
      </c>
      <c r="OZD38" s="656"/>
      <c r="OZE38" s="657" t="s">
        <v>942</v>
      </c>
      <c r="OZF38" s="658"/>
      <c r="OZG38" s="655">
        <f>-27.6-12.8-12.8-68.2-31-21.2</f>
        <v>-173.6</v>
      </c>
      <c r="OZH38" s="656"/>
      <c r="OZI38" s="657" t="s">
        <v>942</v>
      </c>
      <c r="OZJ38" s="658"/>
      <c r="OZK38" s="655">
        <f>-27.6-12.8-12.8-68.2-31-21.2</f>
        <v>-173.6</v>
      </c>
      <c r="OZL38" s="656"/>
      <c r="OZM38" s="657" t="s">
        <v>942</v>
      </c>
      <c r="OZN38" s="658"/>
      <c r="OZO38" s="655">
        <f>-27.6-12.8-12.8-68.2-31-21.2</f>
        <v>-173.6</v>
      </c>
      <c r="OZP38" s="656"/>
      <c r="OZQ38" s="657" t="s">
        <v>942</v>
      </c>
      <c r="OZR38" s="658"/>
      <c r="OZS38" s="655">
        <f>-27.6-12.8-12.8-68.2-31-21.2</f>
        <v>-173.6</v>
      </c>
      <c r="OZT38" s="656"/>
      <c r="OZU38" s="657" t="s">
        <v>942</v>
      </c>
      <c r="OZV38" s="658"/>
      <c r="OZW38" s="655">
        <f>-27.6-12.8-12.8-68.2-31-21.2</f>
        <v>-173.6</v>
      </c>
      <c r="OZX38" s="656"/>
      <c r="OZY38" s="657" t="s">
        <v>942</v>
      </c>
      <c r="OZZ38" s="658"/>
      <c r="PAA38" s="655">
        <f>-27.6-12.8-12.8-68.2-31-21.2</f>
        <v>-173.6</v>
      </c>
      <c r="PAB38" s="656"/>
      <c r="PAC38" s="657" t="s">
        <v>942</v>
      </c>
      <c r="PAD38" s="658"/>
      <c r="PAE38" s="655">
        <f>-27.6-12.8-12.8-68.2-31-21.2</f>
        <v>-173.6</v>
      </c>
      <c r="PAF38" s="656"/>
      <c r="PAG38" s="657" t="s">
        <v>942</v>
      </c>
      <c r="PAH38" s="658"/>
      <c r="PAI38" s="655">
        <f>-27.6-12.8-12.8-68.2-31-21.2</f>
        <v>-173.6</v>
      </c>
      <c r="PAJ38" s="656"/>
      <c r="PAK38" s="657" t="s">
        <v>942</v>
      </c>
      <c r="PAL38" s="658"/>
      <c r="PAM38" s="655">
        <f>-27.6-12.8-12.8-68.2-31-21.2</f>
        <v>-173.6</v>
      </c>
      <c r="PAN38" s="656"/>
      <c r="PAO38" s="657" t="s">
        <v>942</v>
      </c>
      <c r="PAP38" s="658"/>
      <c r="PAQ38" s="655">
        <f>-27.6-12.8-12.8-68.2-31-21.2</f>
        <v>-173.6</v>
      </c>
      <c r="PAR38" s="656"/>
      <c r="PAS38" s="657" t="s">
        <v>942</v>
      </c>
      <c r="PAT38" s="658"/>
      <c r="PAU38" s="655">
        <f>-27.6-12.8-12.8-68.2-31-21.2</f>
        <v>-173.6</v>
      </c>
      <c r="PAV38" s="656"/>
      <c r="PAW38" s="657" t="s">
        <v>942</v>
      </c>
      <c r="PAX38" s="658"/>
      <c r="PAY38" s="655">
        <f>-27.6-12.8-12.8-68.2-31-21.2</f>
        <v>-173.6</v>
      </c>
      <c r="PAZ38" s="656"/>
      <c r="PBA38" s="657" t="s">
        <v>942</v>
      </c>
      <c r="PBB38" s="658"/>
      <c r="PBC38" s="655">
        <f>-27.6-12.8-12.8-68.2-31-21.2</f>
        <v>-173.6</v>
      </c>
      <c r="PBD38" s="656"/>
      <c r="PBE38" s="657" t="s">
        <v>942</v>
      </c>
      <c r="PBF38" s="658"/>
      <c r="PBG38" s="655">
        <f>-27.6-12.8-12.8-68.2-31-21.2</f>
        <v>-173.6</v>
      </c>
      <c r="PBH38" s="656"/>
      <c r="PBI38" s="657" t="s">
        <v>942</v>
      </c>
      <c r="PBJ38" s="658"/>
      <c r="PBK38" s="655">
        <f>-27.6-12.8-12.8-68.2-31-21.2</f>
        <v>-173.6</v>
      </c>
      <c r="PBL38" s="656"/>
      <c r="PBM38" s="657" t="s">
        <v>942</v>
      </c>
      <c r="PBN38" s="658"/>
      <c r="PBO38" s="655">
        <f>-27.6-12.8-12.8-68.2-31-21.2</f>
        <v>-173.6</v>
      </c>
      <c r="PBP38" s="656"/>
      <c r="PBQ38" s="657" t="s">
        <v>942</v>
      </c>
      <c r="PBR38" s="658"/>
      <c r="PBS38" s="655">
        <f>-27.6-12.8-12.8-68.2-31-21.2</f>
        <v>-173.6</v>
      </c>
      <c r="PBT38" s="656"/>
      <c r="PBU38" s="657" t="s">
        <v>942</v>
      </c>
      <c r="PBV38" s="658"/>
      <c r="PBW38" s="655">
        <f>-27.6-12.8-12.8-68.2-31-21.2</f>
        <v>-173.6</v>
      </c>
      <c r="PBX38" s="656"/>
      <c r="PBY38" s="657" t="s">
        <v>942</v>
      </c>
      <c r="PBZ38" s="658"/>
      <c r="PCA38" s="655">
        <f>-27.6-12.8-12.8-68.2-31-21.2</f>
        <v>-173.6</v>
      </c>
      <c r="PCB38" s="656"/>
      <c r="PCC38" s="657" t="s">
        <v>942</v>
      </c>
      <c r="PCD38" s="658"/>
      <c r="PCE38" s="655">
        <f>-27.6-12.8-12.8-68.2-31-21.2</f>
        <v>-173.6</v>
      </c>
      <c r="PCF38" s="656"/>
      <c r="PCG38" s="657" t="s">
        <v>942</v>
      </c>
      <c r="PCH38" s="658"/>
      <c r="PCI38" s="655">
        <f>-27.6-12.8-12.8-68.2-31-21.2</f>
        <v>-173.6</v>
      </c>
      <c r="PCJ38" s="656"/>
      <c r="PCK38" s="657" t="s">
        <v>942</v>
      </c>
      <c r="PCL38" s="658"/>
      <c r="PCM38" s="655">
        <f>-27.6-12.8-12.8-68.2-31-21.2</f>
        <v>-173.6</v>
      </c>
      <c r="PCN38" s="656"/>
      <c r="PCO38" s="657" t="s">
        <v>942</v>
      </c>
      <c r="PCP38" s="658"/>
      <c r="PCQ38" s="655">
        <f>-27.6-12.8-12.8-68.2-31-21.2</f>
        <v>-173.6</v>
      </c>
      <c r="PCR38" s="656"/>
      <c r="PCS38" s="657" t="s">
        <v>942</v>
      </c>
      <c r="PCT38" s="658"/>
      <c r="PCU38" s="655">
        <f>-27.6-12.8-12.8-68.2-31-21.2</f>
        <v>-173.6</v>
      </c>
      <c r="PCV38" s="656"/>
      <c r="PCW38" s="657" t="s">
        <v>942</v>
      </c>
      <c r="PCX38" s="658"/>
      <c r="PCY38" s="655">
        <f>-27.6-12.8-12.8-68.2-31-21.2</f>
        <v>-173.6</v>
      </c>
      <c r="PCZ38" s="656"/>
      <c r="PDA38" s="657" t="s">
        <v>942</v>
      </c>
      <c r="PDB38" s="658"/>
      <c r="PDC38" s="655">
        <f>-27.6-12.8-12.8-68.2-31-21.2</f>
        <v>-173.6</v>
      </c>
      <c r="PDD38" s="656"/>
      <c r="PDE38" s="657" t="s">
        <v>942</v>
      </c>
      <c r="PDF38" s="658"/>
      <c r="PDG38" s="655">
        <f>-27.6-12.8-12.8-68.2-31-21.2</f>
        <v>-173.6</v>
      </c>
      <c r="PDH38" s="656"/>
      <c r="PDI38" s="657" t="s">
        <v>942</v>
      </c>
      <c r="PDJ38" s="658"/>
      <c r="PDK38" s="655">
        <f>-27.6-12.8-12.8-68.2-31-21.2</f>
        <v>-173.6</v>
      </c>
      <c r="PDL38" s="656"/>
      <c r="PDM38" s="657" t="s">
        <v>942</v>
      </c>
      <c r="PDN38" s="658"/>
      <c r="PDO38" s="655">
        <f>-27.6-12.8-12.8-68.2-31-21.2</f>
        <v>-173.6</v>
      </c>
      <c r="PDP38" s="656"/>
      <c r="PDQ38" s="657" t="s">
        <v>942</v>
      </c>
      <c r="PDR38" s="658"/>
      <c r="PDS38" s="655">
        <f>-27.6-12.8-12.8-68.2-31-21.2</f>
        <v>-173.6</v>
      </c>
      <c r="PDT38" s="656"/>
      <c r="PDU38" s="657" t="s">
        <v>942</v>
      </c>
      <c r="PDV38" s="658"/>
      <c r="PDW38" s="655">
        <f>-27.6-12.8-12.8-68.2-31-21.2</f>
        <v>-173.6</v>
      </c>
      <c r="PDX38" s="656"/>
      <c r="PDY38" s="657" t="s">
        <v>942</v>
      </c>
      <c r="PDZ38" s="658"/>
      <c r="PEA38" s="655">
        <f>-27.6-12.8-12.8-68.2-31-21.2</f>
        <v>-173.6</v>
      </c>
      <c r="PEB38" s="656"/>
      <c r="PEC38" s="657" t="s">
        <v>942</v>
      </c>
      <c r="PED38" s="658"/>
      <c r="PEE38" s="655">
        <f>-27.6-12.8-12.8-68.2-31-21.2</f>
        <v>-173.6</v>
      </c>
      <c r="PEF38" s="656"/>
      <c r="PEG38" s="657" t="s">
        <v>942</v>
      </c>
      <c r="PEH38" s="658"/>
      <c r="PEI38" s="655">
        <f>-27.6-12.8-12.8-68.2-31-21.2</f>
        <v>-173.6</v>
      </c>
      <c r="PEJ38" s="656"/>
      <c r="PEK38" s="657" t="s">
        <v>942</v>
      </c>
      <c r="PEL38" s="658"/>
      <c r="PEM38" s="655">
        <f>-27.6-12.8-12.8-68.2-31-21.2</f>
        <v>-173.6</v>
      </c>
      <c r="PEN38" s="656"/>
      <c r="PEO38" s="657" t="s">
        <v>942</v>
      </c>
      <c r="PEP38" s="658"/>
      <c r="PEQ38" s="655">
        <f>-27.6-12.8-12.8-68.2-31-21.2</f>
        <v>-173.6</v>
      </c>
      <c r="PER38" s="656"/>
      <c r="PES38" s="657" t="s">
        <v>942</v>
      </c>
      <c r="PET38" s="658"/>
      <c r="PEU38" s="655">
        <f>-27.6-12.8-12.8-68.2-31-21.2</f>
        <v>-173.6</v>
      </c>
      <c r="PEV38" s="656"/>
      <c r="PEW38" s="657" t="s">
        <v>942</v>
      </c>
      <c r="PEX38" s="658"/>
      <c r="PEY38" s="655">
        <f>-27.6-12.8-12.8-68.2-31-21.2</f>
        <v>-173.6</v>
      </c>
      <c r="PEZ38" s="656"/>
      <c r="PFA38" s="657" t="s">
        <v>942</v>
      </c>
      <c r="PFB38" s="658"/>
      <c r="PFC38" s="655">
        <f>-27.6-12.8-12.8-68.2-31-21.2</f>
        <v>-173.6</v>
      </c>
      <c r="PFD38" s="656"/>
      <c r="PFE38" s="657" t="s">
        <v>942</v>
      </c>
      <c r="PFF38" s="658"/>
      <c r="PFG38" s="655">
        <f>-27.6-12.8-12.8-68.2-31-21.2</f>
        <v>-173.6</v>
      </c>
      <c r="PFH38" s="656"/>
      <c r="PFI38" s="657" t="s">
        <v>942</v>
      </c>
      <c r="PFJ38" s="658"/>
      <c r="PFK38" s="655">
        <f>-27.6-12.8-12.8-68.2-31-21.2</f>
        <v>-173.6</v>
      </c>
      <c r="PFL38" s="656"/>
      <c r="PFM38" s="657" t="s">
        <v>942</v>
      </c>
      <c r="PFN38" s="658"/>
      <c r="PFO38" s="655">
        <f>-27.6-12.8-12.8-68.2-31-21.2</f>
        <v>-173.6</v>
      </c>
      <c r="PFP38" s="656"/>
      <c r="PFQ38" s="657" t="s">
        <v>942</v>
      </c>
      <c r="PFR38" s="658"/>
      <c r="PFS38" s="655">
        <f>-27.6-12.8-12.8-68.2-31-21.2</f>
        <v>-173.6</v>
      </c>
      <c r="PFT38" s="656"/>
      <c r="PFU38" s="657" t="s">
        <v>942</v>
      </c>
      <c r="PFV38" s="658"/>
      <c r="PFW38" s="655">
        <f>-27.6-12.8-12.8-68.2-31-21.2</f>
        <v>-173.6</v>
      </c>
      <c r="PFX38" s="656"/>
      <c r="PFY38" s="657" t="s">
        <v>942</v>
      </c>
      <c r="PFZ38" s="658"/>
      <c r="PGA38" s="655">
        <f>-27.6-12.8-12.8-68.2-31-21.2</f>
        <v>-173.6</v>
      </c>
      <c r="PGB38" s="656"/>
      <c r="PGC38" s="657" t="s">
        <v>942</v>
      </c>
      <c r="PGD38" s="658"/>
      <c r="PGE38" s="655">
        <f>-27.6-12.8-12.8-68.2-31-21.2</f>
        <v>-173.6</v>
      </c>
      <c r="PGF38" s="656"/>
      <c r="PGG38" s="657" t="s">
        <v>942</v>
      </c>
      <c r="PGH38" s="658"/>
      <c r="PGI38" s="655">
        <f>-27.6-12.8-12.8-68.2-31-21.2</f>
        <v>-173.6</v>
      </c>
      <c r="PGJ38" s="656"/>
      <c r="PGK38" s="657" t="s">
        <v>942</v>
      </c>
      <c r="PGL38" s="658"/>
      <c r="PGM38" s="655">
        <f>-27.6-12.8-12.8-68.2-31-21.2</f>
        <v>-173.6</v>
      </c>
      <c r="PGN38" s="656"/>
      <c r="PGO38" s="657" t="s">
        <v>942</v>
      </c>
      <c r="PGP38" s="658"/>
      <c r="PGQ38" s="655">
        <f>-27.6-12.8-12.8-68.2-31-21.2</f>
        <v>-173.6</v>
      </c>
      <c r="PGR38" s="656"/>
      <c r="PGS38" s="657" t="s">
        <v>942</v>
      </c>
      <c r="PGT38" s="658"/>
      <c r="PGU38" s="655">
        <f>-27.6-12.8-12.8-68.2-31-21.2</f>
        <v>-173.6</v>
      </c>
      <c r="PGV38" s="656"/>
      <c r="PGW38" s="657" t="s">
        <v>942</v>
      </c>
      <c r="PGX38" s="658"/>
      <c r="PGY38" s="655">
        <f>-27.6-12.8-12.8-68.2-31-21.2</f>
        <v>-173.6</v>
      </c>
      <c r="PGZ38" s="656"/>
      <c r="PHA38" s="657" t="s">
        <v>942</v>
      </c>
      <c r="PHB38" s="658"/>
      <c r="PHC38" s="655">
        <f>-27.6-12.8-12.8-68.2-31-21.2</f>
        <v>-173.6</v>
      </c>
      <c r="PHD38" s="656"/>
      <c r="PHE38" s="657" t="s">
        <v>942</v>
      </c>
      <c r="PHF38" s="658"/>
      <c r="PHG38" s="655">
        <f>-27.6-12.8-12.8-68.2-31-21.2</f>
        <v>-173.6</v>
      </c>
      <c r="PHH38" s="656"/>
      <c r="PHI38" s="657" t="s">
        <v>942</v>
      </c>
      <c r="PHJ38" s="658"/>
      <c r="PHK38" s="655">
        <f>-27.6-12.8-12.8-68.2-31-21.2</f>
        <v>-173.6</v>
      </c>
      <c r="PHL38" s="656"/>
      <c r="PHM38" s="657" t="s">
        <v>942</v>
      </c>
      <c r="PHN38" s="658"/>
      <c r="PHO38" s="655">
        <f>-27.6-12.8-12.8-68.2-31-21.2</f>
        <v>-173.6</v>
      </c>
      <c r="PHP38" s="656"/>
      <c r="PHQ38" s="657" t="s">
        <v>942</v>
      </c>
      <c r="PHR38" s="658"/>
      <c r="PHS38" s="655">
        <f>-27.6-12.8-12.8-68.2-31-21.2</f>
        <v>-173.6</v>
      </c>
      <c r="PHT38" s="656"/>
      <c r="PHU38" s="657" t="s">
        <v>942</v>
      </c>
      <c r="PHV38" s="658"/>
      <c r="PHW38" s="655">
        <f>-27.6-12.8-12.8-68.2-31-21.2</f>
        <v>-173.6</v>
      </c>
      <c r="PHX38" s="656"/>
      <c r="PHY38" s="657" t="s">
        <v>942</v>
      </c>
      <c r="PHZ38" s="658"/>
      <c r="PIA38" s="655">
        <f>-27.6-12.8-12.8-68.2-31-21.2</f>
        <v>-173.6</v>
      </c>
      <c r="PIB38" s="656"/>
      <c r="PIC38" s="657" t="s">
        <v>942</v>
      </c>
      <c r="PID38" s="658"/>
      <c r="PIE38" s="655">
        <f>-27.6-12.8-12.8-68.2-31-21.2</f>
        <v>-173.6</v>
      </c>
      <c r="PIF38" s="656"/>
      <c r="PIG38" s="657" t="s">
        <v>942</v>
      </c>
      <c r="PIH38" s="658"/>
      <c r="PII38" s="655">
        <f>-27.6-12.8-12.8-68.2-31-21.2</f>
        <v>-173.6</v>
      </c>
      <c r="PIJ38" s="656"/>
      <c r="PIK38" s="657" t="s">
        <v>942</v>
      </c>
      <c r="PIL38" s="658"/>
      <c r="PIM38" s="655">
        <f>-27.6-12.8-12.8-68.2-31-21.2</f>
        <v>-173.6</v>
      </c>
      <c r="PIN38" s="656"/>
      <c r="PIO38" s="657" t="s">
        <v>942</v>
      </c>
      <c r="PIP38" s="658"/>
      <c r="PIQ38" s="655">
        <f>-27.6-12.8-12.8-68.2-31-21.2</f>
        <v>-173.6</v>
      </c>
      <c r="PIR38" s="656"/>
      <c r="PIS38" s="657" t="s">
        <v>942</v>
      </c>
      <c r="PIT38" s="658"/>
      <c r="PIU38" s="655">
        <f>-27.6-12.8-12.8-68.2-31-21.2</f>
        <v>-173.6</v>
      </c>
      <c r="PIV38" s="656"/>
      <c r="PIW38" s="657" t="s">
        <v>942</v>
      </c>
      <c r="PIX38" s="658"/>
      <c r="PIY38" s="655">
        <f>-27.6-12.8-12.8-68.2-31-21.2</f>
        <v>-173.6</v>
      </c>
      <c r="PIZ38" s="656"/>
      <c r="PJA38" s="657" t="s">
        <v>942</v>
      </c>
      <c r="PJB38" s="658"/>
      <c r="PJC38" s="655">
        <f>-27.6-12.8-12.8-68.2-31-21.2</f>
        <v>-173.6</v>
      </c>
      <c r="PJD38" s="656"/>
      <c r="PJE38" s="657" t="s">
        <v>942</v>
      </c>
      <c r="PJF38" s="658"/>
      <c r="PJG38" s="655">
        <f>-27.6-12.8-12.8-68.2-31-21.2</f>
        <v>-173.6</v>
      </c>
      <c r="PJH38" s="656"/>
      <c r="PJI38" s="657" t="s">
        <v>942</v>
      </c>
      <c r="PJJ38" s="658"/>
      <c r="PJK38" s="655">
        <f>-27.6-12.8-12.8-68.2-31-21.2</f>
        <v>-173.6</v>
      </c>
      <c r="PJL38" s="656"/>
      <c r="PJM38" s="657" t="s">
        <v>942</v>
      </c>
      <c r="PJN38" s="658"/>
      <c r="PJO38" s="655">
        <f>-27.6-12.8-12.8-68.2-31-21.2</f>
        <v>-173.6</v>
      </c>
      <c r="PJP38" s="656"/>
      <c r="PJQ38" s="657" t="s">
        <v>942</v>
      </c>
      <c r="PJR38" s="658"/>
      <c r="PJS38" s="655">
        <f>-27.6-12.8-12.8-68.2-31-21.2</f>
        <v>-173.6</v>
      </c>
      <c r="PJT38" s="656"/>
      <c r="PJU38" s="657" t="s">
        <v>942</v>
      </c>
      <c r="PJV38" s="658"/>
      <c r="PJW38" s="655">
        <f>-27.6-12.8-12.8-68.2-31-21.2</f>
        <v>-173.6</v>
      </c>
      <c r="PJX38" s="656"/>
      <c r="PJY38" s="657" t="s">
        <v>942</v>
      </c>
      <c r="PJZ38" s="658"/>
      <c r="PKA38" s="655">
        <f>-27.6-12.8-12.8-68.2-31-21.2</f>
        <v>-173.6</v>
      </c>
      <c r="PKB38" s="656"/>
      <c r="PKC38" s="657" t="s">
        <v>942</v>
      </c>
      <c r="PKD38" s="658"/>
      <c r="PKE38" s="655">
        <f>-27.6-12.8-12.8-68.2-31-21.2</f>
        <v>-173.6</v>
      </c>
      <c r="PKF38" s="656"/>
      <c r="PKG38" s="657" t="s">
        <v>942</v>
      </c>
      <c r="PKH38" s="658"/>
      <c r="PKI38" s="655">
        <f>-27.6-12.8-12.8-68.2-31-21.2</f>
        <v>-173.6</v>
      </c>
      <c r="PKJ38" s="656"/>
      <c r="PKK38" s="657" t="s">
        <v>942</v>
      </c>
      <c r="PKL38" s="658"/>
      <c r="PKM38" s="655">
        <f>-27.6-12.8-12.8-68.2-31-21.2</f>
        <v>-173.6</v>
      </c>
      <c r="PKN38" s="656"/>
      <c r="PKO38" s="657" t="s">
        <v>942</v>
      </c>
      <c r="PKP38" s="658"/>
      <c r="PKQ38" s="655">
        <f>-27.6-12.8-12.8-68.2-31-21.2</f>
        <v>-173.6</v>
      </c>
      <c r="PKR38" s="656"/>
      <c r="PKS38" s="657" t="s">
        <v>942</v>
      </c>
      <c r="PKT38" s="658"/>
      <c r="PKU38" s="655">
        <f>-27.6-12.8-12.8-68.2-31-21.2</f>
        <v>-173.6</v>
      </c>
      <c r="PKV38" s="656"/>
      <c r="PKW38" s="657" t="s">
        <v>942</v>
      </c>
      <c r="PKX38" s="658"/>
      <c r="PKY38" s="655">
        <f>-27.6-12.8-12.8-68.2-31-21.2</f>
        <v>-173.6</v>
      </c>
      <c r="PKZ38" s="656"/>
      <c r="PLA38" s="657" t="s">
        <v>942</v>
      </c>
      <c r="PLB38" s="658"/>
      <c r="PLC38" s="655">
        <f>-27.6-12.8-12.8-68.2-31-21.2</f>
        <v>-173.6</v>
      </c>
      <c r="PLD38" s="656"/>
      <c r="PLE38" s="657" t="s">
        <v>942</v>
      </c>
      <c r="PLF38" s="658"/>
      <c r="PLG38" s="655">
        <f>-27.6-12.8-12.8-68.2-31-21.2</f>
        <v>-173.6</v>
      </c>
      <c r="PLH38" s="656"/>
      <c r="PLI38" s="657" t="s">
        <v>942</v>
      </c>
      <c r="PLJ38" s="658"/>
      <c r="PLK38" s="655">
        <f>-27.6-12.8-12.8-68.2-31-21.2</f>
        <v>-173.6</v>
      </c>
      <c r="PLL38" s="656"/>
      <c r="PLM38" s="657" t="s">
        <v>942</v>
      </c>
      <c r="PLN38" s="658"/>
      <c r="PLO38" s="655">
        <f>-27.6-12.8-12.8-68.2-31-21.2</f>
        <v>-173.6</v>
      </c>
      <c r="PLP38" s="656"/>
      <c r="PLQ38" s="657" t="s">
        <v>942</v>
      </c>
      <c r="PLR38" s="658"/>
      <c r="PLS38" s="655">
        <f>-27.6-12.8-12.8-68.2-31-21.2</f>
        <v>-173.6</v>
      </c>
      <c r="PLT38" s="656"/>
      <c r="PLU38" s="657" t="s">
        <v>942</v>
      </c>
      <c r="PLV38" s="658"/>
      <c r="PLW38" s="655">
        <f>-27.6-12.8-12.8-68.2-31-21.2</f>
        <v>-173.6</v>
      </c>
      <c r="PLX38" s="656"/>
      <c r="PLY38" s="657" t="s">
        <v>942</v>
      </c>
      <c r="PLZ38" s="658"/>
      <c r="PMA38" s="655">
        <f>-27.6-12.8-12.8-68.2-31-21.2</f>
        <v>-173.6</v>
      </c>
      <c r="PMB38" s="656"/>
      <c r="PMC38" s="657" t="s">
        <v>942</v>
      </c>
      <c r="PMD38" s="658"/>
      <c r="PME38" s="655">
        <f>-27.6-12.8-12.8-68.2-31-21.2</f>
        <v>-173.6</v>
      </c>
      <c r="PMF38" s="656"/>
      <c r="PMG38" s="657" t="s">
        <v>942</v>
      </c>
      <c r="PMH38" s="658"/>
      <c r="PMI38" s="655">
        <f>-27.6-12.8-12.8-68.2-31-21.2</f>
        <v>-173.6</v>
      </c>
      <c r="PMJ38" s="656"/>
      <c r="PMK38" s="657" t="s">
        <v>942</v>
      </c>
      <c r="PML38" s="658"/>
      <c r="PMM38" s="655">
        <f>-27.6-12.8-12.8-68.2-31-21.2</f>
        <v>-173.6</v>
      </c>
      <c r="PMN38" s="656"/>
      <c r="PMO38" s="657" t="s">
        <v>942</v>
      </c>
      <c r="PMP38" s="658"/>
      <c r="PMQ38" s="655">
        <f>-27.6-12.8-12.8-68.2-31-21.2</f>
        <v>-173.6</v>
      </c>
      <c r="PMR38" s="656"/>
      <c r="PMS38" s="657" t="s">
        <v>942</v>
      </c>
      <c r="PMT38" s="658"/>
      <c r="PMU38" s="655">
        <f>-27.6-12.8-12.8-68.2-31-21.2</f>
        <v>-173.6</v>
      </c>
      <c r="PMV38" s="656"/>
      <c r="PMW38" s="657" t="s">
        <v>942</v>
      </c>
      <c r="PMX38" s="658"/>
      <c r="PMY38" s="655">
        <f>-27.6-12.8-12.8-68.2-31-21.2</f>
        <v>-173.6</v>
      </c>
      <c r="PMZ38" s="656"/>
      <c r="PNA38" s="657" t="s">
        <v>942</v>
      </c>
      <c r="PNB38" s="658"/>
      <c r="PNC38" s="655">
        <f>-27.6-12.8-12.8-68.2-31-21.2</f>
        <v>-173.6</v>
      </c>
      <c r="PND38" s="656"/>
      <c r="PNE38" s="657" t="s">
        <v>942</v>
      </c>
      <c r="PNF38" s="658"/>
      <c r="PNG38" s="655">
        <f>-27.6-12.8-12.8-68.2-31-21.2</f>
        <v>-173.6</v>
      </c>
      <c r="PNH38" s="656"/>
      <c r="PNI38" s="657" t="s">
        <v>942</v>
      </c>
      <c r="PNJ38" s="658"/>
      <c r="PNK38" s="655">
        <f>-27.6-12.8-12.8-68.2-31-21.2</f>
        <v>-173.6</v>
      </c>
      <c r="PNL38" s="656"/>
      <c r="PNM38" s="657" t="s">
        <v>942</v>
      </c>
      <c r="PNN38" s="658"/>
      <c r="PNO38" s="655">
        <f>-27.6-12.8-12.8-68.2-31-21.2</f>
        <v>-173.6</v>
      </c>
      <c r="PNP38" s="656"/>
      <c r="PNQ38" s="657" t="s">
        <v>942</v>
      </c>
      <c r="PNR38" s="658"/>
      <c r="PNS38" s="655">
        <f>-27.6-12.8-12.8-68.2-31-21.2</f>
        <v>-173.6</v>
      </c>
      <c r="PNT38" s="656"/>
      <c r="PNU38" s="657" t="s">
        <v>942</v>
      </c>
      <c r="PNV38" s="658"/>
      <c r="PNW38" s="655">
        <f>-27.6-12.8-12.8-68.2-31-21.2</f>
        <v>-173.6</v>
      </c>
      <c r="PNX38" s="656"/>
      <c r="PNY38" s="657" t="s">
        <v>942</v>
      </c>
      <c r="PNZ38" s="658"/>
      <c r="POA38" s="655">
        <f>-27.6-12.8-12.8-68.2-31-21.2</f>
        <v>-173.6</v>
      </c>
      <c r="POB38" s="656"/>
      <c r="POC38" s="657" t="s">
        <v>942</v>
      </c>
      <c r="POD38" s="658"/>
      <c r="POE38" s="655">
        <f>-27.6-12.8-12.8-68.2-31-21.2</f>
        <v>-173.6</v>
      </c>
      <c r="POF38" s="656"/>
      <c r="POG38" s="657" t="s">
        <v>942</v>
      </c>
      <c r="POH38" s="658"/>
      <c r="POI38" s="655">
        <f>-27.6-12.8-12.8-68.2-31-21.2</f>
        <v>-173.6</v>
      </c>
      <c r="POJ38" s="656"/>
      <c r="POK38" s="657" t="s">
        <v>942</v>
      </c>
      <c r="POL38" s="658"/>
      <c r="POM38" s="655">
        <f>-27.6-12.8-12.8-68.2-31-21.2</f>
        <v>-173.6</v>
      </c>
      <c r="PON38" s="656"/>
      <c r="POO38" s="657" t="s">
        <v>942</v>
      </c>
      <c r="POP38" s="658"/>
      <c r="POQ38" s="655">
        <f>-27.6-12.8-12.8-68.2-31-21.2</f>
        <v>-173.6</v>
      </c>
      <c r="POR38" s="656"/>
      <c r="POS38" s="657" t="s">
        <v>942</v>
      </c>
      <c r="POT38" s="658"/>
      <c r="POU38" s="655">
        <f>-27.6-12.8-12.8-68.2-31-21.2</f>
        <v>-173.6</v>
      </c>
      <c r="POV38" s="656"/>
      <c r="POW38" s="657" t="s">
        <v>942</v>
      </c>
      <c r="POX38" s="658"/>
      <c r="POY38" s="655">
        <f>-27.6-12.8-12.8-68.2-31-21.2</f>
        <v>-173.6</v>
      </c>
      <c r="POZ38" s="656"/>
      <c r="PPA38" s="657" t="s">
        <v>942</v>
      </c>
      <c r="PPB38" s="658"/>
      <c r="PPC38" s="655">
        <f>-27.6-12.8-12.8-68.2-31-21.2</f>
        <v>-173.6</v>
      </c>
      <c r="PPD38" s="656"/>
      <c r="PPE38" s="657" t="s">
        <v>942</v>
      </c>
      <c r="PPF38" s="658"/>
      <c r="PPG38" s="655">
        <f>-27.6-12.8-12.8-68.2-31-21.2</f>
        <v>-173.6</v>
      </c>
      <c r="PPH38" s="656"/>
      <c r="PPI38" s="657" t="s">
        <v>942</v>
      </c>
      <c r="PPJ38" s="658"/>
      <c r="PPK38" s="655">
        <f>-27.6-12.8-12.8-68.2-31-21.2</f>
        <v>-173.6</v>
      </c>
      <c r="PPL38" s="656"/>
      <c r="PPM38" s="657" t="s">
        <v>942</v>
      </c>
      <c r="PPN38" s="658"/>
      <c r="PPO38" s="655">
        <f>-27.6-12.8-12.8-68.2-31-21.2</f>
        <v>-173.6</v>
      </c>
      <c r="PPP38" s="656"/>
      <c r="PPQ38" s="657" t="s">
        <v>942</v>
      </c>
      <c r="PPR38" s="658"/>
      <c r="PPS38" s="655">
        <f>-27.6-12.8-12.8-68.2-31-21.2</f>
        <v>-173.6</v>
      </c>
      <c r="PPT38" s="656"/>
      <c r="PPU38" s="657" t="s">
        <v>942</v>
      </c>
      <c r="PPV38" s="658"/>
      <c r="PPW38" s="655">
        <f>-27.6-12.8-12.8-68.2-31-21.2</f>
        <v>-173.6</v>
      </c>
      <c r="PPX38" s="656"/>
      <c r="PPY38" s="657" t="s">
        <v>942</v>
      </c>
      <c r="PPZ38" s="658"/>
      <c r="PQA38" s="655">
        <f>-27.6-12.8-12.8-68.2-31-21.2</f>
        <v>-173.6</v>
      </c>
      <c r="PQB38" s="656"/>
      <c r="PQC38" s="657" t="s">
        <v>942</v>
      </c>
      <c r="PQD38" s="658"/>
      <c r="PQE38" s="655">
        <f>-27.6-12.8-12.8-68.2-31-21.2</f>
        <v>-173.6</v>
      </c>
      <c r="PQF38" s="656"/>
      <c r="PQG38" s="657" t="s">
        <v>942</v>
      </c>
      <c r="PQH38" s="658"/>
      <c r="PQI38" s="655">
        <f>-27.6-12.8-12.8-68.2-31-21.2</f>
        <v>-173.6</v>
      </c>
      <c r="PQJ38" s="656"/>
      <c r="PQK38" s="657" t="s">
        <v>942</v>
      </c>
      <c r="PQL38" s="658"/>
      <c r="PQM38" s="655">
        <f>-27.6-12.8-12.8-68.2-31-21.2</f>
        <v>-173.6</v>
      </c>
      <c r="PQN38" s="656"/>
      <c r="PQO38" s="657" t="s">
        <v>942</v>
      </c>
      <c r="PQP38" s="658"/>
      <c r="PQQ38" s="655">
        <f>-27.6-12.8-12.8-68.2-31-21.2</f>
        <v>-173.6</v>
      </c>
      <c r="PQR38" s="656"/>
      <c r="PQS38" s="657" t="s">
        <v>942</v>
      </c>
      <c r="PQT38" s="658"/>
      <c r="PQU38" s="655">
        <f>-27.6-12.8-12.8-68.2-31-21.2</f>
        <v>-173.6</v>
      </c>
      <c r="PQV38" s="656"/>
      <c r="PQW38" s="657" t="s">
        <v>942</v>
      </c>
      <c r="PQX38" s="658"/>
      <c r="PQY38" s="655">
        <f>-27.6-12.8-12.8-68.2-31-21.2</f>
        <v>-173.6</v>
      </c>
      <c r="PQZ38" s="656"/>
      <c r="PRA38" s="657" t="s">
        <v>942</v>
      </c>
      <c r="PRB38" s="658"/>
      <c r="PRC38" s="655">
        <f>-27.6-12.8-12.8-68.2-31-21.2</f>
        <v>-173.6</v>
      </c>
      <c r="PRD38" s="656"/>
      <c r="PRE38" s="657" t="s">
        <v>942</v>
      </c>
      <c r="PRF38" s="658"/>
      <c r="PRG38" s="655">
        <f>-27.6-12.8-12.8-68.2-31-21.2</f>
        <v>-173.6</v>
      </c>
      <c r="PRH38" s="656"/>
      <c r="PRI38" s="657" t="s">
        <v>942</v>
      </c>
      <c r="PRJ38" s="658"/>
      <c r="PRK38" s="655">
        <f>-27.6-12.8-12.8-68.2-31-21.2</f>
        <v>-173.6</v>
      </c>
      <c r="PRL38" s="656"/>
      <c r="PRM38" s="657" t="s">
        <v>942</v>
      </c>
      <c r="PRN38" s="658"/>
      <c r="PRO38" s="655">
        <f>-27.6-12.8-12.8-68.2-31-21.2</f>
        <v>-173.6</v>
      </c>
      <c r="PRP38" s="656"/>
      <c r="PRQ38" s="657" t="s">
        <v>942</v>
      </c>
      <c r="PRR38" s="658"/>
      <c r="PRS38" s="655">
        <f>-27.6-12.8-12.8-68.2-31-21.2</f>
        <v>-173.6</v>
      </c>
      <c r="PRT38" s="656"/>
      <c r="PRU38" s="657" t="s">
        <v>942</v>
      </c>
      <c r="PRV38" s="658"/>
      <c r="PRW38" s="655">
        <f>-27.6-12.8-12.8-68.2-31-21.2</f>
        <v>-173.6</v>
      </c>
      <c r="PRX38" s="656"/>
      <c r="PRY38" s="657" t="s">
        <v>942</v>
      </c>
      <c r="PRZ38" s="658"/>
      <c r="PSA38" s="655">
        <f>-27.6-12.8-12.8-68.2-31-21.2</f>
        <v>-173.6</v>
      </c>
      <c r="PSB38" s="656"/>
      <c r="PSC38" s="657" t="s">
        <v>942</v>
      </c>
      <c r="PSD38" s="658"/>
      <c r="PSE38" s="655">
        <f>-27.6-12.8-12.8-68.2-31-21.2</f>
        <v>-173.6</v>
      </c>
      <c r="PSF38" s="656"/>
      <c r="PSG38" s="657" t="s">
        <v>942</v>
      </c>
      <c r="PSH38" s="658"/>
      <c r="PSI38" s="655">
        <f>-27.6-12.8-12.8-68.2-31-21.2</f>
        <v>-173.6</v>
      </c>
      <c r="PSJ38" s="656"/>
      <c r="PSK38" s="657" t="s">
        <v>942</v>
      </c>
      <c r="PSL38" s="658"/>
      <c r="PSM38" s="655">
        <f>-27.6-12.8-12.8-68.2-31-21.2</f>
        <v>-173.6</v>
      </c>
      <c r="PSN38" s="656"/>
      <c r="PSO38" s="657" t="s">
        <v>942</v>
      </c>
      <c r="PSP38" s="658"/>
      <c r="PSQ38" s="655">
        <f>-27.6-12.8-12.8-68.2-31-21.2</f>
        <v>-173.6</v>
      </c>
      <c r="PSR38" s="656"/>
      <c r="PSS38" s="657" t="s">
        <v>942</v>
      </c>
      <c r="PST38" s="658"/>
      <c r="PSU38" s="655">
        <f>-27.6-12.8-12.8-68.2-31-21.2</f>
        <v>-173.6</v>
      </c>
      <c r="PSV38" s="656"/>
      <c r="PSW38" s="657" t="s">
        <v>942</v>
      </c>
      <c r="PSX38" s="658"/>
      <c r="PSY38" s="655">
        <f>-27.6-12.8-12.8-68.2-31-21.2</f>
        <v>-173.6</v>
      </c>
      <c r="PSZ38" s="656"/>
      <c r="PTA38" s="657" t="s">
        <v>942</v>
      </c>
      <c r="PTB38" s="658"/>
      <c r="PTC38" s="655">
        <f>-27.6-12.8-12.8-68.2-31-21.2</f>
        <v>-173.6</v>
      </c>
      <c r="PTD38" s="656"/>
      <c r="PTE38" s="657" t="s">
        <v>942</v>
      </c>
      <c r="PTF38" s="658"/>
      <c r="PTG38" s="655">
        <f>-27.6-12.8-12.8-68.2-31-21.2</f>
        <v>-173.6</v>
      </c>
      <c r="PTH38" s="656"/>
      <c r="PTI38" s="657" t="s">
        <v>942</v>
      </c>
      <c r="PTJ38" s="658"/>
      <c r="PTK38" s="655">
        <f>-27.6-12.8-12.8-68.2-31-21.2</f>
        <v>-173.6</v>
      </c>
      <c r="PTL38" s="656"/>
      <c r="PTM38" s="657" t="s">
        <v>942</v>
      </c>
      <c r="PTN38" s="658"/>
      <c r="PTO38" s="655">
        <f>-27.6-12.8-12.8-68.2-31-21.2</f>
        <v>-173.6</v>
      </c>
      <c r="PTP38" s="656"/>
      <c r="PTQ38" s="657" t="s">
        <v>942</v>
      </c>
      <c r="PTR38" s="658"/>
      <c r="PTS38" s="655">
        <f>-27.6-12.8-12.8-68.2-31-21.2</f>
        <v>-173.6</v>
      </c>
      <c r="PTT38" s="656"/>
      <c r="PTU38" s="657" t="s">
        <v>942</v>
      </c>
      <c r="PTV38" s="658"/>
      <c r="PTW38" s="655">
        <f>-27.6-12.8-12.8-68.2-31-21.2</f>
        <v>-173.6</v>
      </c>
      <c r="PTX38" s="656"/>
      <c r="PTY38" s="657" t="s">
        <v>942</v>
      </c>
      <c r="PTZ38" s="658"/>
      <c r="PUA38" s="655">
        <f>-27.6-12.8-12.8-68.2-31-21.2</f>
        <v>-173.6</v>
      </c>
      <c r="PUB38" s="656"/>
      <c r="PUC38" s="657" t="s">
        <v>942</v>
      </c>
      <c r="PUD38" s="658"/>
      <c r="PUE38" s="655">
        <f>-27.6-12.8-12.8-68.2-31-21.2</f>
        <v>-173.6</v>
      </c>
      <c r="PUF38" s="656"/>
      <c r="PUG38" s="657" t="s">
        <v>942</v>
      </c>
      <c r="PUH38" s="658"/>
      <c r="PUI38" s="655">
        <f>-27.6-12.8-12.8-68.2-31-21.2</f>
        <v>-173.6</v>
      </c>
      <c r="PUJ38" s="656"/>
      <c r="PUK38" s="657" t="s">
        <v>942</v>
      </c>
      <c r="PUL38" s="658"/>
      <c r="PUM38" s="655">
        <f>-27.6-12.8-12.8-68.2-31-21.2</f>
        <v>-173.6</v>
      </c>
      <c r="PUN38" s="656"/>
      <c r="PUO38" s="657" t="s">
        <v>942</v>
      </c>
      <c r="PUP38" s="658"/>
      <c r="PUQ38" s="655">
        <f>-27.6-12.8-12.8-68.2-31-21.2</f>
        <v>-173.6</v>
      </c>
      <c r="PUR38" s="656"/>
      <c r="PUS38" s="657" t="s">
        <v>942</v>
      </c>
      <c r="PUT38" s="658"/>
      <c r="PUU38" s="655">
        <f>-27.6-12.8-12.8-68.2-31-21.2</f>
        <v>-173.6</v>
      </c>
      <c r="PUV38" s="656"/>
      <c r="PUW38" s="657" t="s">
        <v>942</v>
      </c>
      <c r="PUX38" s="658"/>
      <c r="PUY38" s="655">
        <f>-27.6-12.8-12.8-68.2-31-21.2</f>
        <v>-173.6</v>
      </c>
      <c r="PUZ38" s="656"/>
      <c r="PVA38" s="657" t="s">
        <v>942</v>
      </c>
      <c r="PVB38" s="658"/>
      <c r="PVC38" s="655">
        <f>-27.6-12.8-12.8-68.2-31-21.2</f>
        <v>-173.6</v>
      </c>
      <c r="PVD38" s="656"/>
      <c r="PVE38" s="657" t="s">
        <v>942</v>
      </c>
      <c r="PVF38" s="658"/>
      <c r="PVG38" s="655">
        <f>-27.6-12.8-12.8-68.2-31-21.2</f>
        <v>-173.6</v>
      </c>
      <c r="PVH38" s="656"/>
      <c r="PVI38" s="657" t="s">
        <v>942</v>
      </c>
      <c r="PVJ38" s="658"/>
      <c r="PVK38" s="655">
        <f>-27.6-12.8-12.8-68.2-31-21.2</f>
        <v>-173.6</v>
      </c>
      <c r="PVL38" s="656"/>
      <c r="PVM38" s="657" t="s">
        <v>942</v>
      </c>
      <c r="PVN38" s="658"/>
      <c r="PVO38" s="655">
        <f>-27.6-12.8-12.8-68.2-31-21.2</f>
        <v>-173.6</v>
      </c>
      <c r="PVP38" s="656"/>
      <c r="PVQ38" s="657" t="s">
        <v>942</v>
      </c>
      <c r="PVR38" s="658"/>
      <c r="PVS38" s="655">
        <f>-27.6-12.8-12.8-68.2-31-21.2</f>
        <v>-173.6</v>
      </c>
      <c r="PVT38" s="656"/>
      <c r="PVU38" s="657" t="s">
        <v>942</v>
      </c>
      <c r="PVV38" s="658"/>
      <c r="PVW38" s="655">
        <f>-27.6-12.8-12.8-68.2-31-21.2</f>
        <v>-173.6</v>
      </c>
      <c r="PVX38" s="656"/>
      <c r="PVY38" s="657" t="s">
        <v>942</v>
      </c>
      <c r="PVZ38" s="658"/>
      <c r="PWA38" s="655">
        <f>-27.6-12.8-12.8-68.2-31-21.2</f>
        <v>-173.6</v>
      </c>
      <c r="PWB38" s="656"/>
      <c r="PWC38" s="657" t="s">
        <v>942</v>
      </c>
      <c r="PWD38" s="658"/>
      <c r="PWE38" s="655">
        <f>-27.6-12.8-12.8-68.2-31-21.2</f>
        <v>-173.6</v>
      </c>
      <c r="PWF38" s="656"/>
      <c r="PWG38" s="657" t="s">
        <v>942</v>
      </c>
      <c r="PWH38" s="658"/>
      <c r="PWI38" s="655">
        <f>-27.6-12.8-12.8-68.2-31-21.2</f>
        <v>-173.6</v>
      </c>
      <c r="PWJ38" s="656"/>
      <c r="PWK38" s="657" t="s">
        <v>942</v>
      </c>
      <c r="PWL38" s="658"/>
      <c r="PWM38" s="655">
        <f>-27.6-12.8-12.8-68.2-31-21.2</f>
        <v>-173.6</v>
      </c>
      <c r="PWN38" s="656"/>
      <c r="PWO38" s="657" t="s">
        <v>942</v>
      </c>
      <c r="PWP38" s="658"/>
      <c r="PWQ38" s="655">
        <f>-27.6-12.8-12.8-68.2-31-21.2</f>
        <v>-173.6</v>
      </c>
      <c r="PWR38" s="656"/>
      <c r="PWS38" s="657" t="s">
        <v>942</v>
      </c>
      <c r="PWT38" s="658"/>
      <c r="PWU38" s="655">
        <f>-27.6-12.8-12.8-68.2-31-21.2</f>
        <v>-173.6</v>
      </c>
      <c r="PWV38" s="656"/>
      <c r="PWW38" s="657" t="s">
        <v>942</v>
      </c>
      <c r="PWX38" s="658"/>
      <c r="PWY38" s="655">
        <f>-27.6-12.8-12.8-68.2-31-21.2</f>
        <v>-173.6</v>
      </c>
      <c r="PWZ38" s="656"/>
      <c r="PXA38" s="657" t="s">
        <v>942</v>
      </c>
      <c r="PXB38" s="658"/>
      <c r="PXC38" s="655">
        <f>-27.6-12.8-12.8-68.2-31-21.2</f>
        <v>-173.6</v>
      </c>
      <c r="PXD38" s="656"/>
      <c r="PXE38" s="657" t="s">
        <v>942</v>
      </c>
      <c r="PXF38" s="658"/>
      <c r="PXG38" s="655">
        <f>-27.6-12.8-12.8-68.2-31-21.2</f>
        <v>-173.6</v>
      </c>
      <c r="PXH38" s="656"/>
      <c r="PXI38" s="657" t="s">
        <v>942</v>
      </c>
      <c r="PXJ38" s="658"/>
      <c r="PXK38" s="655">
        <f>-27.6-12.8-12.8-68.2-31-21.2</f>
        <v>-173.6</v>
      </c>
      <c r="PXL38" s="656"/>
      <c r="PXM38" s="657" t="s">
        <v>942</v>
      </c>
      <c r="PXN38" s="658"/>
      <c r="PXO38" s="655">
        <f>-27.6-12.8-12.8-68.2-31-21.2</f>
        <v>-173.6</v>
      </c>
      <c r="PXP38" s="656"/>
      <c r="PXQ38" s="657" t="s">
        <v>942</v>
      </c>
      <c r="PXR38" s="658"/>
      <c r="PXS38" s="655">
        <f>-27.6-12.8-12.8-68.2-31-21.2</f>
        <v>-173.6</v>
      </c>
      <c r="PXT38" s="656"/>
      <c r="PXU38" s="657" t="s">
        <v>942</v>
      </c>
      <c r="PXV38" s="658"/>
      <c r="PXW38" s="655">
        <f>-27.6-12.8-12.8-68.2-31-21.2</f>
        <v>-173.6</v>
      </c>
      <c r="PXX38" s="656"/>
      <c r="PXY38" s="657" t="s">
        <v>942</v>
      </c>
      <c r="PXZ38" s="658"/>
      <c r="PYA38" s="655">
        <f>-27.6-12.8-12.8-68.2-31-21.2</f>
        <v>-173.6</v>
      </c>
      <c r="PYB38" s="656"/>
      <c r="PYC38" s="657" t="s">
        <v>942</v>
      </c>
      <c r="PYD38" s="658"/>
      <c r="PYE38" s="655">
        <f>-27.6-12.8-12.8-68.2-31-21.2</f>
        <v>-173.6</v>
      </c>
      <c r="PYF38" s="656"/>
      <c r="PYG38" s="657" t="s">
        <v>942</v>
      </c>
      <c r="PYH38" s="658"/>
      <c r="PYI38" s="655">
        <f>-27.6-12.8-12.8-68.2-31-21.2</f>
        <v>-173.6</v>
      </c>
      <c r="PYJ38" s="656"/>
      <c r="PYK38" s="657" t="s">
        <v>942</v>
      </c>
      <c r="PYL38" s="658"/>
      <c r="PYM38" s="655">
        <f>-27.6-12.8-12.8-68.2-31-21.2</f>
        <v>-173.6</v>
      </c>
      <c r="PYN38" s="656"/>
      <c r="PYO38" s="657" t="s">
        <v>942</v>
      </c>
      <c r="PYP38" s="658"/>
      <c r="PYQ38" s="655">
        <f>-27.6-12.8-12.8-68.2-31-21.2</f>
        <v>-173.6</v>
      </c>
      <c r="PYR38" s="656"/>
      <c r="PYS38" s="657" t="s">
        <v>942</v>
      </c>
      <c r="PYT38" s="658"/>
      <c r="PYU38" s="655">
        <f>-27.6-12.8-12.8-68.2-31-21.2</f>
        <v>-173.6</v>
      </c>
      <c r="PYV38" s="656"/>
      <c r="PYW38" s="657" t="s">
        <v>942</v>
      </c>
      <c r="PYX38" s="658"/>
      <c r="PYY38" s="655">
        <f>-27.6-12.8-12.8-68.2-31-21.2</f>
        <v>-173.6</v>
      </c>
      <c r="PYZ38" s="656"/>
      <c r="PZA38" s="657" t="s">
        <v>942</v>
      </c>
      <c r="PZB38" s="658"/>
      <c r="PZC38" s="655">
        <f>-27.6-12.8-12.8-68.2-31-21.2</f>
        <v>-173.6</v>
      </c>
      <c r="PZD38" s="656"/>
      <c r="PZE38" s="657" t="s">
        <v>942</v>
      </c>
      <c r="PZF38" s="658"/>
      <c r="PZG38" s="655">
        <f>-27.6-12.8-12.8-68.2-31-21.2</f>
        <v>-173.6</v>
      </c>
      <c r="PZH38" s="656"/>
      <c r="PZI38" s="657" t="s">
        <v>942</v>
      </c>
      <c r="PZJ38" s="658"/>
      <c r="PZK38" s="655">
        <f>-27.6-12.8-12.8-68.2-31-21.2</f>
        <v>-173.6</v>
      </c>
      <c r="PZL38" s="656"/>
      <c r="PZM38" s="657" t="s">
        <v>942</v>
      </c>
      <c r="PZN38" s="658"/>
      <c r="PZO38" s="655">
        <f>-27.6-12.8-12.8-68.2-31-21.2</f>
        <v>-173.6</v>
      </c>
      <c r="PZP38" s="656"/>
      <c r="PZQ38" s="657" t="s">
        <v>942</v>
      </c>
      <c r="PZR38" s="658"/>
      <c r="PZS38" s="655">
        <f>-27.6-12.8-12.8-68.2-31-21.2</f>
        <v>-173.6</v>
      </c>
      <c r="PZT38" s="656"/>
      <c r="PZU38" s="657" t="s">
        <v>942</v>
      </c>
      <c r="PZV38" s="658"/>
      <c r="PZW38" s="655">
        <f>-27.6-12.8-12.8-68.2-31-21.2</f>
        <v>-173.6</v>
      </c>
      <c r="PZX38" s="656"/>
      <c r="PZY38" s="657" t="s">
        <v>942</v>
      </c>
      <c r="PZZ38" s="658"/>
      <c r="QAA38" s="655">
        <f>-27.6-12.8-12.8-68.2-31-21.2</f>
        <v>-173.6</v>
      </c>
      <c r="QAB38" s="656"/>
      <c r="QAC38" s="657" t="s">
        <v>942</v>
      </c>
      <c r="QAD38" s="658"/>
      <c r="QAE38" s="655">
        <f>-27.6-12.8-12.8-68.2-31-21.2</f>
        <v>-173.6</v>
      </c>
      <c r="QAF38" s="656"/>
      <c r="QAG38" s="657" t="s">
        <v>942</v>
      </c>
      <c r="QAH38" s="658"/>
      <c r="QAI38" s="655">
        <f>-27.6-12.8-12.8-68.2-31-21.2</f>
        <v>-173.6</v>
      </c>
      <c r="QAJ38" s="656"/>
      <c r="QAK38" s="657" t="s">
        <v>942</v>
      </c>
      <c r="QAL38" s="658"/>
      <c r="QAM38" s="655">
        <f>-27.6-12.8-12.8-68.2-31-21.2</f>
        <v>-173.6</v>
      </c>
      <c r="QAN38" s="656"/>
      <c r="QAO38" s="657" t="s">
        <v>942</v>
      </c>
      <c r="QAP38" s="658"/>
      <c r="QAQ38" s="655">
        <f>-27.6-12.8-12.8-68.2-31-21.2</f>
        <v>-173.6</v>
      </c>
      <c r="QAR38" s="656"/>
      <c r="QAS38" s="657" t="s">
        <v>942</v>
      </c>
      <c r="QAT38" s="658"/>
      <c r="QAU38" s="655">
        <f>-27.6-12.8-12.8-68.2-31-21.2</f>
        <v>-173.6</v>
      </c>
      <c r="QAV38" s="656"/>
      <c r="QAW38" s="657" t="s">
        <v>942</v>
      </c>
      <c r="QAX38" s="658"/>
      <c r="QAY38" s="655">
        <f>-27.6-12.8-12.8-68.2-31-21.2</f>
        <v>-173.6</v>
      </c>
      <c r="QAZ38" s="656"/>
      <c r="QBA38" s="657" t="s">
        <v>942</v>
      </c>
      <c r="QBB38" s="658"/>
      <c r="QBC38" s="655">
        <f>-27.6-12.8-12.8-68.2-31-21.2</f>
        <v>-173.6</v>
      </c>
      <c r="QBD38" s="656"/>
      <c r="QBE38" s="657" t="s">
        <v>942</v>
      </c>
      <c r="QBF38" s="658"/>
      <c r="QBG38" s="655">
        <f>-27.6-12.8-12.8-68.2-31-21.2</f>
        <v>-173.6</v>
      </c>
      <c r="QBH38" s="656"/>
      <c r="QBI38" s="657" t="s">
        <v>942</v>
      </c>
      <c r="QBJ38" s="658"/>
      <c r="QBK38" s="655">
        <f>-27.6-12.8-12.8-68.2-31-21.2</f>
        <v>-173.6</v>
      </c>
      <c r="QBL38" s="656"/>
      <c r="QBM38" s="657" t="s">
        <v>942</v>
      </c>
      <c r="QBN38" s="658"/>
      <c r="QBO38" s="655">
        <f>-27.6-12.8-12.8-68.2-31-21.2</f>
        <v>-173.6</v>
      </c>
      <c r="QBP38" s="656"/>
      <c r="QBQ38" s="657" t="s">
        <v>942</v>
      </c>
      <c r="QBR38" s="658"/>
      <c r="QBS38" s="655">
        <f>-27.6-12.8-12.8-68.2-31-21.2</f>
        <v>-173.6</v>
      </c>
      <c r="QBT38" s="656"/>
      <c r="QBU38" s="657" t="s">
        <v>942</v>
      </c>
      <c r="QBV38" s="658"/>
      <c r="QBW38" s="655">
        <f>-27.6-12.8-12.8-68.2-31-21.2</f>
        <v>-173.6</v>
      </c>
      <c r="QBX38" s="656"/>
      <c r="QBY38" s="657" t="s">
        <v>942</v>
      </c>
      <c r="QBZ38" s="658"/>
      <c r="QCA38" s="655">
        <f>-27.6-12.8-12.8-68.2-31-21.2</f>
        <v>-173.6</v>
      </c>
      <c r="QCB38" s="656"/>
      <c r="QCC38" s="657" t="s">
        <v>942</v>
      </c>
      <c r="QCD38" s="658"/>
      <c r="QCE38" s="655">
        <f>-27.6-12.8-12.8-68.2-31-21.2</f>
        <v>-173.6</v>
      </c>
      <c r="QCF38" s="656"/>
      <c r="QCG38" s="657" t="s">
        <v>942</v>
      </c>
      <c r="QCH38" s="658"/>
      <c r="QCI38" s="655">
        <f>-27.6-12.8-12.8-68.2-31-21.2</f>
        <v>-173.6</v>
      </c>
      <c r="QCJ38" s="656"/>
      <c r="QCK38" s="657" t="s">
        <v>942</v>
      </c>
      <c r="QCL38" s="658"/>
      <c r="QCM38" s="655">
        <f>-27.6-12.8-12.8-68.2-31-21.2</f>
        <v>-173.6</v>
      </c>
      <c r="QCN38" s="656"/>
      <c r="QCO38" s="657" t="s">
        <v>942</v>
      </c>
      <c r="QCP38" s="658"/>
      <c r="QCQ38" s="655">
        <f>-27.6-12.8-12.8-68.2-31-21.2</f>
        <v>-173.6</v>
      </c>
      <c r="QCR38" s="656"/>
      <c r="QCS38" s="657" t="s">
        <v>942</v>
      </c>
      <c r="QCT38" s="658"/>
      <c r="QCU38" s="655">
        <f>-27.6-12.8-12.8-68.2-31-21.2</f>
        <v>-173.6</v>
      </c>
      <c r="QCV38" s="656"/>
      <c r="QCW38" s="657" t="s">
        <v>942</v>
      </c>
      <c r="QCX38" s="658"/>
      <c r="QCY38" s="655">
        <f>-27.6-12.8-12.8-68.2-31-21.2</f>
        <v>-173.6</v>
      </c>
      <c r="QCZ38" s="656"/>
      <c r="QDA38" s="657" t="s">
        <v>942</v>
      </c>
      <c r="QDB38" s="658"/>
      <c r="QDC38" s="655">
        <f>-27.6-12.8-12.8-68.2-31-21.2</f>
        <v>-173.6</v>
      </c>
      <c r="QDD38" s="656"/>
      <c r="QDE38" s="657" t="s">
        <v>942</v>
      </c>
      <c r="QDF38" s="658"/>
      <c r="QDG38" s="655">
        <f>-27.6-12.8-12.8-68.2-31-21.2</f>
        <v>-173.6</v>
      </c>
      <c r="QDH38" s="656"/>
      <c r="QDI38" s="657" t="s">
        <v>942</v>
      </c>
      <c r="QDJ38" s="658"/>
      <c r="QDK38" s="655">
        <f>-27.6-12.8-12.8-68.2-31-21.2</f>
        <v>-173.6</v>
      </c>
      <c r="QDL38" s="656"/>
      <c r="QDM38" s="657" t="s">
        <v>942</v>
      </c>
      <c r="QDN38" s="658"/>
      <c r="QDO38" s="655">
        <f>-27.6-12.8-12.8-68.2-31-21.2</f>
        <v>-173.6</v>
      </c>
      <c r="QDP38" s="656"/>
      <c r="QDQ38" s="657" t="s">
        <v>942</v>
      </c>
      <c r="QDR38" s="658"/>
      <c r="QDS38" s="655">
        <f>-27.6-12.8-12.8-68.2-31-21.2</f>
        <v>-173.6</v>
      </c>
      <c r="QDT38" s="656"/>
      <c r="QDU38" s="657" t="s">
        <v>942</v>
      </c>
      <c r="QDV38" s="658"/>
      <c r="QDW38" s="655">
        <f>-27.6-12.8-12.8-68.2-31-21.2</f>
        <v>-173.6</v>
      </c>
      <c r="QDX38" s="656"/>
      <c r="QDY38" s="657" t="s">
        <v>942</v>
      </c>
      <c r="QDZ38" s="658"/>
      <c r="QEA38" s="655">
        <f>-27.6-12.8-12.8-68.2-31-21.2</f>
        <v>-173.6</v>
      </c>
      <c r="QEB38" s="656"/>
      <c r="QEC38" s="657" t="s">
        <v>942</v>
      </c>
      <c r="QED38" s="658"/>
      <c r="QEE38" s="655">
        <f>-27.6-12.8-12.8-68.2-31-21.2</f>
        <v>-173.6</v>
      </c>
      <c r="QEF38" s="656"/>
      <c r="QEG38" s="657" t="s">
        <v>942</v>
      </c>
      <c r="QEH38" s="658"/>
      <c r="QEI38" s="655">
        <f>-27.6-12.8-12.8-68.2-31-21.2</f>
        <v>-173.6</v>
      </c>
      <c r="QEJ38" s="656"/>
      <c r="QEK38" s="657" t="s">
        <v>942</v>
      </c>
      <c r="QEL38" s="658"/>
      <c r="QEM38" s="655">
        <f>-27.6-12.8-12.8-68.2-31-21.2</f>
        <v>-173.6</v>
      </c>
      <c r="QEN38" s="656"/>
      <c r="QEO38" s="657" t="s">
        <v>942</v>
      </c>
      <c r="QEP38" s="658"/>
      <c r="QEQ38" s="655">
        <f>-27.6-12.8-12.8-68.2-31-21.2</f>
        <v>-173.6</v>
      </c>
      <c r="QER38" s="656"/>
      <c r="QES38" s="657" t="s">
        <v>942</v>
      </c>
      <c r="QET38" s="658"/>
      <c r="QEU38" s="655">
        <f>-27.6-12.8-12.8-68.2-31-21.2</f>
        <v>-173.6</v>
      </c>
      <c r="QEV38" s="656"/>
      <c r="QEW38" s="657" t="s">
        <v>942</v>
      </c>
      <c r="QEX38" s="658"/>
      <c r="QEY38" s="655">
        <f>-27.6-12.8-12.8-68.2-31-21.2</f>
        <v>-173.6</v>
      </c>
      <c r="QEZ38" s="656"/>
      <c r="QFA38" s="657" t="s">
        <v>942</v>
      </c>
      <c r="QFB38" s="658"/>
      <c r="QFC38" s="655">
        <f>-27.6-12.8-12.8-68.2-31-21.2</f>
        <v>-173.6</v>
      </c>
      <c r="QFD38" s="656"/>
      <c r="QFE38" s="657" t="s">
        <v>942</v>
      </c>
      <c r="QFF38" s="658"/>
      <c r="QFG38" s="655">
        <f>-27.6-12.8-12.8-68.2-31-21.2</f>
        <v>-173.6</v>
      </c>
      <c r="QFH38" s="656"/>
      <c r="QFI38" s="657" t="s">
        <v>942</v>
      </c>
      <c r="QFJ38" s="658"/>
      <c r="QFK38" s="655">
        <f>-27.6-12.8-12.8-68.2-31-21.2</f>
        <v>-173.6</v>
      </c>
      <c r="QFL38" s="656"/>
      <c r="QFM38" s="657" t="s">
        <v>942</v>
      </c>
      <c r="QFN38" s="658"/>
      <c r="QFO38" s="655">
        <f>-27.6-12.8-12.8-68.2-31-21.2</f>
        <v>-173.6</v>
      </c>
      <c r="QFP38" s="656"/>
      <c r="QFQ38" s="657" t="s">
        <v>942</v>
      </c>
      <c r="QFR38" s="658"/>
      <c r="QFS38" s="655">
        <f>-27.6-12.8-12.8-68.2-31-21.2</f>
        <v>-173.6</v>
      </c>
      <c r="QFT38" s="656"/>
      <c r="QFU38" s="657" t="s">
        <v>942</v>
      </c>
      <c r="QFV38" s="658"/>
      <c r="QFW38" s="655">
        <f>-27.6-12.8-12.8-68.2-31-21.2</f>
        <v>-173.6</v>
      </c>
      <c r="QFX38" s="656"/>
      <c r="QFY38" s="657" t="s">
        <v>942</v>
      </c>
      <c r="QFZ38" s="658"/>
      <c r="QGA38" s="655">
        <f>-27.6-12.8-12.8-68.2-31-21.2</f>
        <v>-173.6</v>
      </c>
      <c r="QGB38" s="656"/>
      <c r="QGC38" s="657" t="s">
        <v>942</v>
      </c>
      <c r="QGD38" s="658"/>
      <c r="QGE38" s="655">
        <f>-27.6-12.8-12.8-68.2-31-21.2</f>
        <v>-173.6</v>
      </c>
      <c r="QGF38" s="656"/>
      <c r="QGG38" s="657" t="s">
        <v>942</v>
      </c>
      <c r="QGH38" s="658"/>
      <c r="QGI38" s="655">
        <f>-27.6-12.8-12.8-68.2-31-21.2</f>
        <v>-173.6</v>
      </c>
      <c r="QGJ38" s="656"/>
      <c r="QGK38" s="657" t="s">
        <v>942</v>
      </c>
      <c r="QGL38" s="658"/>
      <c r="QGM38" s="655">
        <f>-27.6-12.8-12.8-68.2-31-21.2</f>
        <v>-173.6</v>
      </c>
      <c r="QGN38" s="656"/>
      <c r="QGO38" s="657" t="s">
        <v>942</v>
      </c>
      <c r="QGP38" s="658"/>
      <c r="QGQ38" s="655">
        <f>-27.6-12.8-12.8-68.2-31-21.2</f>
        <v>-173.6</v>
      </c>
      <c r="QGR38" s="656"/>
      <c r="QGS38" s="657" t="s">
        <v>942</v>
      </c>
      <c r="QGT38" s="658"/>
      <c r="QGU38" s="655">
        <f>-27.6-12.8-12.8-68.2-31-21.2</f>
        <v>-173.6</v>
      </c>
      <c r="QGV38" s="656"/>
      <c r="QGW38" s="657" t="s">
        <v>942</v>
      </c>
      <c r="QGX38" s="658"/>
      <c r="QGY38" s="655">
        <f>-27.6-12.8-12.8-68.2-31-21.2</f>
        <v>-173.6</v>
      </c>
      <c r="QGZ38" s="656"/>
      <c r="QHA38" s="657" t="s">
        <v>942</v>
      </c>
      <c r="QHB38" s="658"/>
      <c r="QHC38" s="655">
        <f>-27.6-12.8-12.8-68.2-31-21.2</f>
        <v>-173.6</v>
      </c>
      <c r="QHD38" s="656"/>
      <c r="QHE38" s="657" t="s">
        <v>942</v>
      </c>
      <c r="QHF38" s="658"/>
      <c r="QHG38" s="655">
        <f>-27.6-12.8-12.8-68.2-31-21.2</f>
        <v>-173.6</v>
      </c>
      <c r="QHH38" s="656"/>
      <c r="QHI38" s="657" t="s">
        <v>942</v>
      </c>
      <c r="QHJ38" s="658"/>
      <c r="QHK38" s="655">
        <f>-27.6-12.8-12.8-68.2-31-21.2</f>
        <v>-173.6</v>
      </c>
      <c r="QHL38" s="656"/>
      <c r="QHM38" s="657" t="s">
        <v>942</v>
      </c>
      <c r="QHN38" s="658"/>
      <c r="QHO38" s="655">
        <f>-27.6-12.8-12.8-68.2-31-21.2</f>
        <v>-173.6</v>
      </c>
      <c r="QHP38" s="656"/>
      <c r="QHQ38" s="657" t="s">
        <v>942</v>
      </c>
      <c r="QHR38" s="658"/>
      <c r="QHS38" s="655">
        <f>-27.6-12.8-12.8-68.2-31-21.2</f>
        <v>-173.6</v>
      </c>
      <c r="QHT38" s="656"/>
      <c r="QHU38" s="657" t="s">
        <v>942</v>
      </c>
      <c r="QHV38" s="658"/>
      <c r="QHW38" s="655">
        <f>-27.6-12.8-12.8-68.2-31-21.2</f>
        <v>-173.6</v>
      </c>
      <c r="QHX38" s="656"/>
      <c r="QHY38" s="657" t="s">
        <v>942</v>
      </c>
      <c r="QHZ38" s="658"/>
      <c r="QIA38" s="655">
        <f>-27.6-12.8-12.8-68.2-31-21.2</f>
        <v>-173.6</v>
      </c>
      <c r="QIB38" s="656"/>
      <c r="QIC38" s="657" t="s">
        <v>942</v>
      </c>
      <c r="QID38" s="658"/>
      <c r="QIE38" s="655">
        <f>-27.6-12.8-12.8-68.2-31-21.2</f>
        <v>-173.6</v>
      </c>
      <c r="QIF38" s="656"/>
      <c r="QIG38" s="657" t="s">
        <v>942</v>
      </c>
      <c r="QIH38" s="658"/>
      <c r="QII38" s="655">
        <f>-27.6-12.8-12.8-68.2-31-21.2</f>
        <v>-173.6</v>
      </c>
      <c r="QIJ38" s="656"/>
      <c r="QIK38" s="657" t="s">
        <v>942</v>
      </c>
      <c r="QIL38" s="658"/>
      <c r="QIM38" s="655">
        <f>-27.6-12.8-12.8-68.2-31-21.2</f>
        <v>-173.6</v>
      </c>
      <c r="QIN38" s="656"/>
      <c r="QIO38" s="657" t="s">
        <v>942</v>
      </c>
      <c r="QIP38" s="658"/>
      <c r="QIQ38" s="655">
        <f>-27.6-12.8-12.8-68.2-31-21.2</f>
        <v>-173.6</v>
      </c>
      <c r="QIR38" s="656"/>
      <c r="QIS38" s="657" t="s">
        <v>942</v>
      </c>
      <c r="QIT38" s="658"/>
      <c r="QIU38" s="655">
        <f>-27.6-12.8-12.8-68.2-31-21.2</f>
        <v>-173.6</v>
      </c>
      <c r="QIV38" s="656"/>
      <c r="QIW38" s="657" t="s">
        <v>942</v>
      </c>
      <c r="QIX38" s="658"/>
      <c r="QIY38" s="655">
        <f>-27.6-12.8-12.8-68.2-31-21.2</f>
        <v>-173.6</v>
      </c>
      <c r="QIZ38" s="656"/>
      <c r="QJA38" s="657" t="s">
        <v>942</v>
      </c>
      <c r="QJB38" s="658"/>
      <c r="QJC38" s="655">
        <f>-27.6-12.8-12.8-68.2-31-21.2</f>
        <v>-173.6</v>
      </c>
      <c r="QJD38" s="656"/>
      <c r="QJE38" s="657" t="s">
        <v>942</v>
      </c>
      <c r="QJF38" s="658"/>
      <c r="QJG38" s="655">
        <f>-27.6-12.8-12.8-68.2-31-21.2</f>
        <v>-173.6</v>
      </c>
      <c r="QJH38" s="656"/>
      <c r="QJI38" s="657" t="s">
        <v>942</v>
      </c>
      <c r="QJJ38" s="658"/>
      <c r="QJK38" s="655">
        <f>-27.6-12.8-12.8-68.2-31-21.2</f>
        <v>-173.6</v>
      </c>
      <c r="QJL38" s="656"/>
      <c r="QJM38" s="657" t="s">
        <v>942</v>
      </c>
      <c r="QJN38" s="658"/>
      <c r="QJO38" s="655">
        <f>-27.6-12.8-12.8-68.2-31-21.2</f>
        <v>-173.6</v>
      </c>
      <c r="QJP38" s="656"/>
      <c r="QJQ38" s="657" t="s">
        <v>942</v>
      </c>
      <c r="QJR38" s="658"/>
      <c r="QJS38" s="655">
        <f>-27.6-12.8-12.8-68.2-31-21.2</f>
        <v>-173.6</v>
      </c>
      <c r="QJT38" s="656"/>
      <c r="QJU38" s="657" t="s">
        <v>942</v>
      </c>
      <c r="QJV38" s="658"/>
      <c r="QJW38" s="655">
        <f>-27.6-12.8-12.8-68.2-31-21.2</f>
        <v>-173.6</v>
      </c>
      <c r="QJX38" s="656"/>
      <c r="QJY38" s="657" t="s">
        <v>942</v>
      </c>
      <c r="QJZ38" s="658"/>
      <c r="QKA38" s="655">
        <f>-27.6-12.8-12.8-68.2-31-21.2</f>
        <v>-173.6</v>
      </c>
      <c r="QKB38" s="656"/>
      <c r="QKC38" s="657" t="s">
        <v>942</v>
      </c>
      <c r="QKD38" s="658"/>
      <c r="QKE38" s="655">
        <f>-27.6-12.8-12.8-68.2-31-21.2</f>
        <v>-173.6</v>
      </c>
      <c r="QKF38" s="656"/>
      <c r="QKG38" s="657" t="s">
        <v>942</v>
      </c>
      <c r="QKH38" s="658"/>
      <c r="QKI38" s="655">
        <f>-27.6-12.8-12.8-68.2-31-21.2</f>
        <v>-173.6</v>
      </c>
      <c r="QKJ38" s="656"/>
      <c r="QKK38" s="657" t="s">
        <v>942</v>
      </c>
      <c r="QKL38" s="658"/>
      <c r="QKM38" s="655">
        <f>-27.6-12.8-12.8-68.2-31-21.2</f>
        <v>-173.6</v>
      </c>
      <c r="QKN38" s="656"/>
      <c r="QKO38" s="657" t="s">
        <v>942</v>
      </c>
      <c r="QKP38" s="658"/>
      <c r="QKQ38" s="655">
        <f>-27.6-12.8-12.8-68.2-31-21.2</f>
        <v>-173.6</v>
      </c>
      <c r="QKR38" s="656"/>
      <c r="QKS38" s="657" t="s">
        <v>942</v>
      </c>
      <c r="QKT38" s="658"/>
      <c r="QKU38" s="655">
        <f>-27.6-12.8-12.8-68.2-31-21.2</f>
        <v>-173.6</v>
      </c>
      <c r="QKV38" s="656"/>
      <c r="QKW38" s="657" t="s">
        <v>942</v>
      </c>
      <c r="QKX38" s="658"/>
      <c r="QKY38" s="655">
        <f>-27.6-12.8-12.8-68.2-31-21.2</f>
        <v>-173.6</v>
      </c>
      <c r="QKZ38" s="656"/>
      <c r="QLA38" s="657" t="s">
        <v>942</v>
      </c>
      <c r="QLB38" s="658"/>
      <c r="QLC38" s="655">
        <f>-27.6-12.8-12.8-68.2-31-21.2</f>
        <v>-173.6</v>
      </c>
      <c r="QLD38" s="656"/>
      <c r="QLE38" s="657" t="s">
        <v>942</v>
      </c>
      <c r="QLF38" s="658"/>
      <c r="QLG38" s="655">
        <f>-27.6-12.8-12.8-68.2-31-21.2</f>
        <v>-173.6</v>
      </c>
      <c r="QLH38" s="656"/>
      <c r="QLI38" s="657" t="s">
        <v>942</v>
      </c>
      <c r="QLJ38" s="658"/>
      <c r="QLK38" s="655">
        <f>-27.6-12.8-12.8-68.2-31-21.2</f>
        <v>-173.6</v>
      </c>
      <c r="QLL38" s="656"/>
      <c r="QLM38" s="657" t="s">
        <v>942</v>
      </c>
      <c r="QLN38" s="658"/>
      <c r="QLO38" s="655">
        <f>-27.6-12.8-12.8-68.2-31-21.2</f>
        <v>-173.6</v>
      </c>
      <c r="QLP38" s="656"/>
      <c r="QLQ38" s="657" t="s">
        <v>942</v>
      </c>
      <c r="QLR38" s="658"/>
      <c r="QLS38" s="655">
        <f>-27.6-12.8-12.8-68.2-31-21.2</f>
        <v>-173.6</v>
      </c>
      <c r="QLT38" s="656"/>
      <c r="QLU38" s="657" t="s">
        <v>942</v>
      </c>
      <c r="QLV38" s="658"/>
      <c r="QLW38" s="655">
        <f>-27.6-12.8-12.8-68.2-31-21.2</f>
        <v>-173.6</v>
      </c>
      <c r="QLX38" s="656"/>
      <c r="QLY38" s="657" t="s">
        <v>942</v>
      </c>
      <c r="QLZ38" s="658"/>
      <c r="QMA38" s="655">
        <f>-27.6-12.8-12.8-68.2-31-21.2</f>
        <v>-173.6</v>
      </c>
      <c r="QMB38" s="656"/>
      <c r="QMC38" s="657" t="s">
        <v>942</v>
      </c>
      <c r="QMD38" s="658"/>
      <c r="QME38" s="655">
        <f>-27.6-12.8-12.8-68.2-31-21.2</f>
        <v>-173.6</v>
      </c>
      <c r="QMF38" s="656"/>
      <c r="QMG38" s="657" t="s">
        <v>942</v>
      </c>
      <c r="QMH38" s="658"/>
      <c r="QMI38" s="655">
        <f>-27.6-12.8-12.8-68.2-31-21.2</f>
        <v>-173.6</v>
      </c>
      <c r="QMJ38" s="656"/>
      <c r="QMK38" s="657" t="s">
        <v>942</v>
      </c>
      <c r="QML38" s="658"/>
      <c r="QMM38" s="655">
        <f>-27.6-12.8-12.8-68.2-31-21.2</f>
        <v>-173.6</v>
      </c>
      <c r="QMN38" s="656"/>
      <c r="QMO38" s="657" t="s">
        <v>942</v>
      </c>
      <c r="QMP38" s="658"/>
      <c r="QMQ38" s="655">
        <f>-27.6-12.8-12.8-68.2-31-21.2</f>
        <v>-173.6</v>
      </c>
      <c r="QMR38" s="656"/>
      <c r="QMS38" s="657" t="s">
        <v>942</v>
      </c>
      <c r="QMT38" s="658"/>
      <c r="QMU38" s="655">
        <f>-27.6-12.8-12.8-68.2-31-21.2</f>
        <v>-173.6</v>
      </c>
      <c r="QMV38" s="656"/>
      <c r="QMW38" s="657" t="s">
        <v>942</v>
      </c>
      <c r="QMX38" s="658"/>
      <c r="QMY38" s="655">
        <f>-27.6-12.8-12.8-68.2-31-21.2</f>
        <v>-173.6</v>
      </c>
      <c r="QMZ38" s="656"/>
      <c r="QNA38" s="657" t="s">
        <v>942</v>
      </c>
      <c r="QNB38" s="658"/>
      <c r="QNC38" s="655">
        <f>-27.6-12.8-12.8-68.2-31-21.2</f>
        <v>-173.6</v>
      </c>
      <c r="QND38" s="656"/>
      <c r="QNE38" s="657" t="s">
        <v>942</v>
      </c>
      <c r="QNF38" s="658"/>
      <c r="QNG38" s="655">
        <f>-27.6-12.8-12.8-68.2-31-21.2</f>
        <v>-173.6</v>
      </c>
      <c r="QNH38" s="656"/>
      <c r="QNI38" s="657" t="s">
        <v>942</v>
      </c>
      <c r="QNJ38" s="658"/>
      <c r="QNK38" s="655">
        <f>-27.6-12.8-12.8-68.2-31-21.2</f>
        <v>-173.6</v>
      </c>
      <c r="QNL38" s="656"/>
      <c r="QNM38" s="657" t="s">
        <v>942</v>
      </c>
      <c r="QNN38" s="658"/>
      <c r="QNO38" s="655">
        <f>-27.6-12.8-12.8-68.2-31-21.2</f>
        <v>-173.6</v>
      </c>
      <c r="QNP38" s="656"/>
      <c r="QNQ38" s="657" t="s">
        <v>942</v>
      </c>
      <c r="QNR38" s="658"/>
      <c r="QNS38" s="655">
        <f>-27.6-12.8-12.8-68.2-31-21.2</f>
        <v>-173.6</v>
      </c>
      <c r="QNT38" s="656"/>
      <c r="QNU38" s="657" t="s">
        <v>942</v>
      </c>
      <c r="QNV38" s="658"/>
      <c r="QNW38" s="655">
        <f>-27.6-12.8-12.8-68.2-31-21.2</f>
        <v>-173.6</v>
      </c>
      <c r="QNX38" s="656"/>
      <c r="QNY38" s="657" t="s">
        <v>942</v>
      </c>
      <c r="QNZ38" s="658"/>
      <c r="QOA38" s="655">
        <f>-27.6-12.8-12.8-68.2-31-21.2</f>
        <v>-173.6</v>
      </c>
      <c r="QOB38" s="656"/>
      <c r="QOC38" s="657" t="s">
        <v>942</v>
      </c>
      <c r="QOD38" s="658"/>
      <c r="QOE38" s="655">
        <f>-27.6-12.8-12.8-68.2-31-21.2</f>
        <v>-173.6</v>
      </c>
      <c r="QOF38" s="656"/>
      <c r="QOG38" s="657" t="s">
        <v>942</v>
      </c>
      <c r="QOH38" s="658"/>
      <c r="QOI38" s="655">
        <f>-27.6-12.8-12.8-68.2-31-21.2</f>
        <v>-173.6</v>
      </c>
      <c r="QOJ38" s="656"/>
      <c r="QOK38" s="657" t="s">
        <v>942</v>
      </c>
      <c r="QOL38" s="658"/>
      <c r="QOM38" s="655">
        <f>-27.6-12.8-12.8-68.2-31-21.2</f>
        <v>-173.6</v>
      </c>
      <c r="QON38" s="656"/>
      <c r="QOO38" s="657" t="s">
        <v>942</v>
      </c>
      <c r="QOP38" s="658"/>
      <c r="QOQ38" s="655">
        <f>-27.6-12.8-12.8-68.2-31-21.2</f>
        <v>-173.6</v>
      </c>
      <c r="QOR38" s="656"/>
      <c r="QOS38" s="657" t="s">
        <v>942</v>
      </c>
      <c r="QOT38" s="658"/>
      <c r="QOU38" s="655">
        <f>-27.6-12.8-12.8-68.2-31-21.2</f>
        <v>-173.6</v>
      </c>
      <c r="QOV38" s="656"/>
      <c r="QOW38" s="657" t="s">
        <v>942</v>
      </c>
      <c r="QOX38" s="658"/>
      <c r="QOY38" s="655">
        <f>-27.6-12.8-12.8-68.2-31-21.2</f>
        <v>-173.6</v>
      </c>
      <c r="QOZ38" s="656"/>
      <c r="QPA38" s="657" t="s">
        <v>942</v>
      </c>
      <c r="QPB38" s="658"/>
      <c r="QPC38" s="655">
        <f>-27.6-12.8-12.8-68.2-31-21.2</f>
        <v>-173.6</v>
      </c>
      <c r="QPD38" s="656"/>
      <c r="QPE38" s="657" t="s">
        <v>942</v>
      </c>
      <c r="QPF38" s="658"/>
      <c r="QPG38" s="655">
        <f>-27.6-12.8-12.8-68.2-31-21.2</f>
        <v>-173.6</v>
      </c>
      <c r="QPH38" s="656"/>
      <c r="QPI38" s="657" t="s">
        <v>942</v>
      </c>
      <c r="QPJ38" s="658"/>
      <c r="QPK38" s="655">
        <f>-27.6-12.8-12.8-68.2-31-21.2</f>
        <v>-173.6</v>
      </c>
      <c r="QPL38" s="656"/>
      <c r="QPM38" s="657" t="s">
        <v>942</v>
      </c>
      <c r="QPN38" s="658"/>
      <c r="QPO38" s="655">
        <f>-27.6-12.8-12.8-68.2-31-21.2</f>
        <v>-173.6</v>
      </c>
      <c r="QPP38" s="656"/>
      <c r="QPQ38" s="657" t="s">
        <v>942</v>
      </c>
      <c r="QPR38" s="658"/>
      <c r="QPS38" s="655">
        <f>-27.6-12.8-12.8-68.2-31-21.2</f>
        <v>-173.6</v>
      </c>
      <c r="QPT38" s="656"/>
      <c r="QPU38" s="657" t="s">
        <v>942</v>
      </c>
      <c r="QPV38" s="658"/>
      <c r="QPW38" s="655">
        <f>-27.6-12.8-12.8-68.2-31-21.2</f>
        <v>-173.6</v>
      </c>
      <c r="QPX38" s="656"/>
      <c r="QPY38" s="657" t="s">
        <v>942</v>
      </c>
      <c r="QPZ38" s="658"/>
      <c r="QQA38" s="655">
        <f>-27.6-12.8-12.8-68.2-31-21.2</f>
        <v>-173.6</v>
      </c>
      <c r="QQB38" s="656"/>
      <c r="QQC38" s="657" t="s">
        <v>942</v>
      </c>
      <c r="QQD38" s="658"/>
      <c r="QQE38" s="655">
        <f>-27.6-12.8-12.8-68.2-31-21.2</f>
        <v>-173.6</v>
      </c>
      <c r="QQF38" s="656"/>
      <c r="QQG38" s="657" t="s">
        <v>942</v>
      </c>
      <c r="QQH38" s="658"/>
      <c r="QQI38" s="655">
        <f>-27.6-12.8-12.8-68.2-31-21.2</f>
        <v>-173.6</v>
      </c>
      <c r="QQJ38" s="656"/>
      <c r="QQK38" s="657" t="s">
        <v>942</v>
      </c>
      <c r="QQL38" s="658"/>
      <c r="QQM38" s="655">
        <f>-27.6-12.8-12.8-68.2-31-21.2</f>
        <v>-173.6</v>
      </c>
      <c r="QQN38" s="656"/>
      <c r="QQO38" s="657" t="s">
        <v>942</v>
      </c>
      <c r="QQP38" s="658"/>
      <c r="QQQ38" s="655">
        <f>-27.6-12.8-12.8-68.2-31-21.2</f>
        <v>-173.6</v>
      </c>
      <c r="QQR38" s="656"/>
      <c r="QQS38" s="657" t="s">
        <v>942</v>
      </c>
      <c r="QQT38" s="658"/>
      <c r="QQU38" s="655">
        <f>-27.6-12.8-12.8-68.2-31-21.2</f>
        <v>-173.6</v>
      </c>
      <c r="QQV38" s="656"/>
      <c r="QQW38" s="657" t="s">
        <v>942</v>
      </c>
      <c r="QQX38" s="658"/>
      <c r="QQY38" s="655">
        <f>-27.6-12.8-12.8-68.2-31-21.2</f>
        <v>-173.6</v>
      </c>
      <c r="QQZ38" s="656"/>
      <c r="QRA38" s="657" t="s">
        <v>942</v>
      </c>
      <c r="QRB38" s="658"/>
      <c r="QRC38" s="655">
        <f>-27.6-12.8-12.8-68.2-31-21.2</f>
        <v>-173.6</v>
      </c>
      <c r="QRD38" s="656"/>
      <c r="QRE38" s="657" t="s">
        <v>942</v>
      </c>
      <c r="QRF38" s="658"/>
      <c r="QRG38" s="655">
        <f>-27.6-12.8-12.8-68.2-31-21.2</f>
        <v>-173.6</v>
      </c>
      <c r="QRH38" s="656"/>
      <c r="QRI38" s="657" t="s">
        <v>942</v>
      </c>
      <c r="QRJ38" s="658"/>
      <c r="QRK38" s="655">
        <f>-27.6-12.8-12.8-68.2-31-21.2</f>
        <v>-173.6</v>
      </c>
      <c r="QRL38" s="656"/>
      <c r="QRM38" s="657" t="s">
        <v>942</v>
      </c>
      <c r="QRN38" s="658"/>
      <c r="QRO38" s="655">
        <f>-27.6-12.8-12.8-68.2-31-21.2</f>
        <v>-173.6</v>
      </c>
      <c r="QRP38" s="656"/>
      <c r="QRQ38" s="657" t="s">
        <v>942</v>
      </c>
      <c r="QRR38" s="658"/>
      <c r="QRS38" s="655">
        <f>-27.6-12.8-12.8-68.2-31-21.2</f>
        <v>-173.6</v>
      </c>
      <c r="QRT38" s="656"/>
      <c r="QRU38" s="657" t="s">
        <v>942</v>
      </c>
      <c r="QRV38" s="658"/>
      <c r="QRW38" s="655">
        <f>-27.6-12.8-12.8-68.2-31-21.2</f>
        <v>-173.6</v>
      </c>
      <c r="QRX38" s="656"/>
      <c r="QRY38" s="657" t="s">
        <v>942</v>
      </c>
      <c r="QRZ38" s="658"/>
      <c r="QSA38" s="655">
        <f>-27.6-12.8-12.8-68.2-31-21.2</f>
        <v>-173.6</v>
      </c>
      <c r="QSB38" s="656"/>
      <c r="QSC38" s="657" t="s">
        <v>942</v>
      </c>
      <c r="QSD38" s="658"/>
      <c r="QSE38" s="655">
        <f>-27.6-12.8-12.8-68.2-31-21.2</f>
        <v>-173.6</v>
      </c>
      <c r="QSF38" s="656"/>
      <c r="QSG38" s="657" t="s">
        <v>942</v>
      </c>
      <c r="QSH38" s="658"/>
      <c r="QSI38" s="655">
        <f>-27.6-12.8-12.8-68.2-31-21.2</f>
        <v>-173.6</v>
      </c>
      <c r="QSJ38" s="656"/>
      <c r="QSK38" s="657" t="s">
        <v>942</v>
      </c>
      <c r="QSL38" s="658"/>
      <c r="QSM38" s="655">
        <f>-27.6-12.8-12.8-68.2-31-21.2</f>
        <v>-173.6</v>
      </c>
      <c r="QSN38" s="656"/>
      <c r="QSO38" s="657" t="s">
        <v>942</v>
      </c>
      <c r="QSP38" s="658"/>
      <c r="QSQ38" s="655">
        <f>-27.6-12.8-12.8-68.2-31-21.2</f>
        <v>-173.6</v>
      </c>
      <c r="QSR38" s="656"/>
      <c r="QSS38" s="657" t="s">
        <v>942</v>
      </c>
      <c r="QST38" s="658"/>
      <c r="QSU38" s="655">
        <f>-27.6-12.8-12.8-68.2-31-21.2</f>
        <v>-173.6</v>
      </c>
      <c r="QSV38" s="656"/>
      <c r="QSW38" s="657" t="s">
        <v>942</v>
      </c>
      <c r="QSX38" s="658"/>
      <c r="QSY38" s="655">
        <f>-27.6-12.8-12.8-68.2-31-21.2</f>
        <v>-173.6</v>
      </c>
      <c r="QSZ38" s="656"/>
      <c r="QTA38" s="657" t="s">
        <v>942</v>
      </c>
      <c r="QTB38" s="658"/>
      <c r="QTC38" s="655">
        <f>-27.6-12.8-12.8-68.2-31-21.2</f>
        <v>-173.6</v>
      </c>
      <c r="QTD38" s="656"/>
      <c r="QTE38" s="657" t="s">
        <v>942</v>
      </c>
      <c r="QTF38" s="658"/>
      <c r="QTG38" s="655">
        <f>-27.6-12.8-12.8-68.2-31-21.2</f>
        <v>-173.6</v>
      </c>
      <c r="QTH38" s="656"/>
      <c r="QTI38" s="657" t="s">
        <v>942</v>
      </c>
      <c r="QTJ38" s="658"/>
      <c r="QTK38" s="655">
        <f>-27.6-12.8-12.8-68.2-31-21.2</f>
        <v>-173.6</v>
      </c>
      <c r="QTL38" s="656"/>
      <c r="QTM38" s="657" t="s">
        <v>942</v>
      </c>
      <c r="QTN38" s="658"/>
      <c r="QTO38" s="655">
        <f>-27.6-12.8-12.8-68.2-31-21.2</f>
        <v>-173.6</v>
      </c>
      <c r="QTP38" s="656"/>
      <c r="QTQ38" s="657" t="s">
        <v>942</v>
      </c>
      <c r="QTR38" s="658"/>
      <c r="QTS38" s="655">
        <f>-27.6-12.8-12.8-68.2-31-21.2</f>
        <v>-173.6</v>
      </c>
      <c r="QTT38" s="656"/>
      <c r="QTU38" s="657" t="s">
        <v>942</v>
      </c>
      <c r="QTV38" s="658"/>
      <c r="QTW38" s="655">
        <f>-27.6-12.8-12.8-68.2-31-21.2</f>
        <v>-173.6</v>
      </c>
      <c r="QTX38" s="656"/>
      <c r="QTY38" s="657" t="s">
        <v>942</v>
      </c>
      <c r="QTZ38" s="658"/>
      <c r="QUA38" s="655">
        <f>-27.6-12.8-12.8-68.2-31-21.2</f>
        <v>-173.6</v>
      </c>
      <c r="QUB38" s="656"/>
      <c r="QUC38" s="657" t="s">
        <v>942</v>
      </c>
      <c r="QUD38" s="658"/>
      <c r="QUE38" s="655">
        <f>-27.6-12.8-12.8-68.2-31-21.2</f>
        <v>-173.6</v>
      </c>
      <c r="QUF38" s="656"/>
      <c r="QUG38" s="657" t="s">
        <v>942</v>
      </c>
      <c r="QUH38" s="658"/>
      <c r="QUI38" s="655">
        <f>-27.6-12.8-12.8-68.2-31-21.2</f>
        <v>-173.6</v>
      </c>
      <c r="QUJ38" s="656"/>
      <c r="QUK38" s="657" t="s">
        <v>942</v>
      </c>
      <c r="QUL38" s="658"/>
      <c r="QUM38" s="655">
        <f>-27.6-12.8-12.8-68.2-31-21.2</f>
        <v>-173.6</v>
      </c>
      <c r="QUN38" s="656"/>
      <c r="QUO38" s="657" t="s">
        <v>942</v>
      </c>
      <c r="QUP38" s="658"/>
      <c r="QUQ38" s="655">
        <f>-27.6-12.8-12.8-68.2-31-21.2</f>
        <v>-173.6</v>
      </c>
      <c r="QUR38" s="656"/>
      <c r="QUS38" s="657" t="s">
        <v>942</v>
      </c>
      <c r="QUT38" s="658"/>
      <c r="QUU38" s="655">
        <f>-27.6-12.8-12.8-68.2-31-21.2</f>
        <v>-173.6</v>
      </c>
      <c r="QUV38" s="656"/>
      <c r="QUW38" s="657" t="s">
        <v>942</v>
      </c>
      <c r="QUX38" s="658"/>
      <c r="QUY38" s="655">
        <f>-27.6-12.8-12.8-68.2-31-21.2</f>
        <v>-173.6</v>
      </c>
      <c r="QUZ38" s="656"/>
      <c r="QVA38" s="657" t="s">
        <v>942</v>
      </c>
      <c r="QVB38" s="658"/>
      <c r="QVC38" s="655">
        <f>-27.6-12.8-12.8-68.2-31-21.2</f>
        <v>-173.6</v>
      </c>
      <c r="QVD38" s="656"/>
      <c r="QVE38" s="657" t="s">
        <v>942</v>
      </c>
      <c r="QVF38" s="658"/>
      <c r="QVG38" s="655">
        <f>-27.6-12.8-12.8-68.2-31-21.2</f>
        <v>-173.6</v>
      </c>
      <c r="QVH38" s="656"/>
      <c r="QVI38" s="657" t="s">
        <v>942</v>
      </c>
      <c r="QVJ38" s="658"/>
      <c r="QVK38" s="655">
        <f>-27.6-12.8-12.8-68.2-31-21.2</f>
        <v>-173.6</v>
      </c>
      <c r="QVL38" s="656"/>
      <c r="QVM38" s="657" t="s">
        <v>942</v>
      </c>
      <c r="QVN38" s="658"/>
      <c r="QVO38" s="655">
        <f>-27.6-12.8-12.8-68.2-31-21.2</f>
        <v>-173.6</v>
      </c>
      <c r="QVP38" s="656"/>
      <c r="QVQ38" s="657" t="s">
        <v>942</v>
      </c>
      <c r="QVR38" s="658"/>
      <c r="QVS38" s="655">
        <f>-27.6-12.8-12.8-68.2-31-21.2</f>
        <v>-173.6</v>
      </c>
      <c r="QVT38" s="656"/>
      <c r="QVU38" s="657" t="s">
        <v>942</v>
      </c>
      <c r="QVV38" s="658"/>
      <c r="QVW38" s="655">
        <f>-27.6-12.8-12.8-68.2-31-21.2</f>
        <v>-173.6</v>
      </c>
      <c r="QVX38" s="656"/>
      <c r="QVY38" s="657" t="s">
        <v>942</v>
      </c>
      <c r="QVZ38" s="658"/>
      <c r="QWA38" s="655">
        <f>-27.6-12.8-12.8-68.2-31-21.2</f>
        <v>-173.6</v>
      </c>
      <c r="QWB38" s="656"/>
      <c r="QWC38" s="657" t="s">
        <v>942</v>
      </c>
      <c r="QWD38" s="658"/>
      <c r="QWE38" s="655">
        <f>-27.6-12.8-12.8-68.2-31-21.2</f>
        <v>-173.6</v>
      </c>
      <c r="QWF38" s="656"/>
      <c r="QWG38" s="657" t="s">
        <v>942</v>
      </c>
      <c r="QWH38" s="658"/>
      <c r="QWI38" s="655">
        <f>-27.6-12.8-12.8-68.2-31-21.2</f>
        <v>-173.6</v>
      </c>
      <c r="QWJ38" s="656"/>
      <c r="QWK38" s="657" t="s">
        <v>942</v>
      </c>
      <c r="QWL38" s="658"/>
      <c r="QWM38" s="655">
        <f>-27.6-12.8-12.8-68.2-31-21.2</f>
        <v>-173.6</v>
      </c>
      <c r="QWN38" s="656"/>
      <c r="QWO38" s="657" t="s">
        <v>942</v>
      </c>
      <c r="QWP38" s="658"/>
      <c r="QWQ38" s="655">
        <f>-27.6-12.8-12.8-68.2-31-21.2</f>
        <v>-173.6</v>
      </c>
      <c r="QWR38" s="656"/>
      <c r="QWS38" s="657" t="s">
        <v>942</v>
      </c>
      <c r="QWT38" s="658"/>
      <c r="QWU38" s="655">
        <f>-27.6-12.8-12.8-68.2-31-21.2</f>
        <v>-173.6</v>
      </c>
      <c r="QWV38" s="656"/>
      <c r="QWW38" s="657" t="s">
        <v>942</v>
      </c>
      <c r="QWX38" s="658"/>
      <c r="QWY38" s="655">
        <f>-27.6-12.8-12.8-68.2-31-21.2</f>
        <v>-173.6</v>
      </c>
      <c r="QWZ38" s="656"/>
      <c r="QXA38" s="657" t="s">
        <v>942</v>
      </c>
      <c r="QXB38" s="658"/>
      <c r="QXC38" s="655">
        <f>-27.6-12.8-12.8-68.2-31-21.2</f>
        <v>-173.6</v>
      </c>
      <c r="QXD38" s="656"/>
      <c r="QXE38" s="657" t="s">
        <v>942</v>
      </c>
      <c r="QXF38" s="658"/>
      <c r="QXG38" s="655">
        <f>-27.6-12.8-12.8-68.2-31-21.2</f>
        <v>-173.6</v>
      </c>
      <c r="QXH38" s="656"/>
      <c r="QXI38" s="657" t="s">
        <v>942</v>
      </c>
      <c r="QXJ38" s="658"/>
      <c r="QXK38" s="655">
        <f>-27.6-12.8-12.8-68.2-31-21.2</f>
        <v>-173.6</v>
      </c>
      <c r="QXL38" s="656"/>
      <c r="QXM38" s="657" t="s">
        <v>942</v>
      </c>
      <c r="QXN38" s="658"/>
      <c r="QXO38" s="655">
        <f>-27.6-12.8-12.8-68.2-31-21.2</f>
        <v>-173.6</v>
      </c>
      <c r="QXP38" s="656"/>
      <c r="QXQ38" s="657" t="s">
        <v>942</v>
      </c>
      <c r="QXR38" s="658"/>
      <c r="QXS38" s="655">
        <f>-27.6-12.8-12.8-68.2-31-21.2</f>
        <v>-173.6</v>
      </c>
      <c r="QXT38" s="656"/>
      <c r="QXU38" s="657" t="s">
        <v>942</v>
      </c>
      <c r="QXV38" s="658"/>
      <c r="QXW38" s="655">
        <f>-27.6-12.8-12.8-68.2-31-21.2</f>
        <v>-173.6</v>
      </c>
      <c r="QXX38" s="656"/>
      <c r="QXY38" s="657" t="s">
        <v>942</v>
      </c>
      <c r="QXZ38" s="658"/>
      <c r="QYA38" s="655">
        <f>-27.6-12.8-12.8-68.2-31-21.2</f>
        <v>-173.6</v>
      </c>
      <c r="QYB38" s="656"/>
      <c r="QYC38" s="657" t="s">
        <v>942</v>
      </c>
      <c r="QYD38" s="658"/>
      <c r="QYE38" s="655">
        <f>-27.6-12.8-12.8-68.2-31-21.2</f>
        <v>-173.6</v>
      </c>
      <c r="QYF38" s="656"/>
      <c r="QYG38" s="657" t="s">
        <v>942</v>
      </c>
      <c r="QYH38" s="658"/>
      <c r="QYI38" s="655">
        <f>-27.6-12.8-12.8-68.2-31-21.2</f>
        <v>-173.6</v>
      </c>
      <c r="QYJ38" s="656"/>
      <c r="QYK38" s="657" t="s">
        <v>942</v>
      </c>
      <c r="QYL38" s="658"/>
      <c r="QYM38" s="655">
        <f>-27.6-12.8-12.8-68.2-31-21.2</f>
        <v>-173.6</v>
      </c>
      <c r="QYN38" s="656"/>
      <c r="QYO38" s="657" t="s">
        <v>942</v>
      </c>
      <c r="QYP38" s="658"/>
      <c r="QYQ38" s="655">
        <f>-27.6-12.8-12.8-68.2-31-21.2</f>
        <v>-173.6</v>
      </c>
      <c r="QYR38" s="656"/>
      <c r="QYS38" s="657" t="s">
        <v>942</v>
      </c>
      <c r="QYT38" s="658"/>
      <c r="QYU38" s="655">
        <f>-27.6-12.8-12.8-68.2-31-21.2</f>
        <v>-173.6</v>
      </c>
      <c r="QYV38" s="656"/>
      <c r="QYW38" s="657" t="s">
        <v>942</v>
      </c>
      <c r="QYX38" s="658"/>
      <c r="QYY38" s="655">
        <f>-27.6-12.8-12.8-68.2-31-21.2</f>
        <v>-173.6</v>
      </c>
      <c r="QYZ38" s="656"/>
      <c r="QZA38" s="657" t="s">
        <v>942</v>
      </c>
      <c r="QZB38" s="658"/>
      <c r="QZC38" s="655">
        <f>-27.6-12.8-12.8-68.2-31-21.2</f>
        <v>-173.6</v>
      </c>
      <c r="QZD38" s="656"/>
      <c r="QZE38" s="657" t="s">
        <v>942</v>
      </c>
      <c r="QZF38" s="658"/>
      <c r="QZG38" s="655">
        <f>-27.6-12.8-12.8-68.2-31-21.2</f>
        <v>-173.6</v>
      </c>
      <c r="QZH38" s="656"/>
      <c r="QZI38" s="657" t="s">
        <v>942</v>
      </c>
      <c r="QZJ38" s="658"/>
      <c r="QZK38" s="655">
        <f>-27.6-12.8-12.8-68.2-31-21.2</f>
        <v>-173.6</v>
      </c>
      <c r="QZL38" s="656"/>
      <c r="QZM38" s="657" t="s">
        <v>942</v>
      </c>
      <c r="QZN38" s="658"/>
      <c r="QZO38" s="655">
        <f>-27.6-12.8-12.8-68.2-31-21.2</f>
        <v>-173.6</v>
      </c>
      <c r="QZP38" s="656"/>
      <c r="QZQ38" s="657" t="s">
        <v>942</v>
      </c>
      <c r="QZR38" s="658"/>
      <c r="QZS38" s="655">
        <f>-27.6-12.8-12.8-68.2-31-21.2</f>
        <v>-173.6</v>
      </c>
      <c r="QZT38" s="656"/>
      <c r="QZU38" s="657" t="s">
        <v>942</v>
      </c>
      <c r="QZV38" s="658"/>
      <c r="QZW38" s="655">
        <f>-27.6-12.8-12.8-68.2-31-21.2</f>
        <v>-173.6</v>
      </c>
      <c r="QZX38" s="656"/>
      <c r="QZY38" s="657" t="s">
        <v>942</v>
      </c>
      <c r="QZZ38" s="658"/>
      <c r="RAA38" s="655">
        <f>-27.6-12.8-12.8-68.2-31-21.2</f>
        <v>-173.6</v>
      </c>
      <c r="RAB38" s="656"/>
      <c r="RAC38" s="657" t="s">
        <v>942</v>
      </c>
      <c r="RAD38" s="658"/>
      <c r="RAE38" s="655">
        <f>-27.6-12.8-12.8-68.2-31-21.2</f>
        <v>-173.6</v>
      </c>
      <c r="RAF38" s="656"/>
      <c r="RAG38" s="657" t="s">
        <v>942</v>
      </c>
      <c r="RAH38" s="658"/>
      <c r="RAI38" s="655">
        <f>-27.6-12.8-12.8-68.2-31-21.2</f>
        <v>-173.6</v>
      </c>
      <c r="RAJ38" s="656"/>
      <c r="RAK38" s="657" t="s">
        <v>942</v>
      </c>
      <c r="RAL38" s="658"/>
      <c r="RAM38" s="655">
        <f>-27.6-12.8-12.8-68.2-31-21.2</f>
        <v>-173.6</v>
      </c>
      <c r="RAN38" s="656"/>
      <c r="RAO38" s="657" t="s">
        <v>942</v>
      </c>
      <c r="RAP38" s="658"/>
      <c r="RAQ38" s="655">
        <f>-27.6-12.8-12.8-68.2-31-21.2</f>
        <v>-173.6</v>
      </c>
      <c r="RAR38" s="656"/>
      <c r="RAS38" s="657" t="s">
        <v>942</v>
      </c>
      <c r="RAT38" s="658"/>
      <c r="RAU38" s="655">
        <f>-27.6-12.8-12.8-68.2-31-21.2</f>
        <v>-173.6</v>
      </c>
      <c r="RAV38" s="656"/>
      <c r="RAW38" s="657" t="s">
        <v>942</v>
      </c>
      <c r="RAX38" s="658"/>
      <c r="RAY38" s="655">
        <f>-27.6-12.8-12.8-68.2-31-21.2</f>
        <v>-173.6</v>
      </c>
      <c r="RAZ38" s="656"/>
      <c r="RBA38" s="657" t="s">
        <v>942</v>
      </c>
      <c r="RBB38" s="658"/>
      <c r="RBC38" s="655">
        <f>-27.6-12.8-12.8-68.2-31-21.2</f>
        <v>-173.6</v>
      </c>
      <c r="RBD38" s="656"/>
      <c r="RBE38" s="657" t="s">
        <v>942</v>
      </c>
      <c r="RBF38" s="658"/>
      <c r="RBG38" s="655">
        <f>-27.6-12.8-12.8-68.2-31-21.2</f>
        <v>-173.6</v>
      </c>
      <c r="RBH38" s="656"/>
      <c r="RBI38" s="657" t="s">
        <v>942</v>
      </c>
      <c r="RBJ38" s="658"/>
      <c r="RBK38" s="655">
        <f>-27.6-12.8-12.8-68.2-31-21.2</f>
        <v>-173.6</v>
      </c>
      <c r="RBL38" s="656"/>
      <c r="RBM38" s="657" t="s">
        <v>942</v>
      </c>
      <c r="RBN38" s="658"/>
      <c r="RBO38" s="655">
        <f>-27.6-12.8-12.8-68.2-31-21.2</f>
        <v>-173.6</v>
      </c>
      <c r="RBP38" s="656"/>
      <c r="RBQ38" s="657" t="s">
        <v>942</v>
      </c>
      <c r="RBR38" s="658"/>
      <c r="RBS38" s="655">
        <f>-27.6-12.8-12.8-68.2-31-21.2</f>
        <v>-173.6</v>
      </c>
      <c r="RBT38" s="656"/>
      <c r="RBU38" s="657" t="s">
        <v>942</v>
      </c>
      <c r="RBV38" s="658"/>
      <c r="RBW38" s="655">
        <f>-27.6-12.8-12.8-68.2-31-21.2</f>
        <v>-173.6</v>
      </c>
      <c r="RBX38" s="656"/>
      <c r="RBY38" s="657" t="s">
        <v>942</v>
      </c>
      <c r="RBZ38" s="658"/>
      <c r="RCA38" s="655">
        <f>-27.6-12.8-12.8-68.2-31-21.2</f>
        <v>-173.6</v>
      </c>
      <c r="RCB38" s="656"/>
      <c r="RCC38" s="657" t="s">
        <v>942</v>
      </c>
      <c r="RCD38" s="658"/>
      <c r="RCE38" s="655">
        <f>-27.6-12.8-12.8-68.2-31-21.2</f>
        <v>-173.6</v>
      </c>
      <c r="RCF38" s="656"/>
      <c r="RCG38" s="657" t="s">
        <v>942</v>
      </c>
      <c r="RCH38" s="658"/>
      <c r="RCI38" s="655">
        <f>-27.6-12.8-12.8-68.2-31-21.2</f>
        <v>-173.6</v>
      </c>
      <c r="RCJ38" s="656"/>
      <c r="RCK38" s="657" t="s">
        <v>942</v>
      </c>
      <c r="RCL38" s="658"/>
      <c r="RCM38" s="655">
        <f>-27.6-12.8-12.8-68.2-31-21.2</f>
        <v>-173.6</v>
      </c>
      <c r="RCN38" s="656"/>
      <c r="RCO38" s="657" t="s">
        <v>942</v>
      </c>
      <c r="RCP38" s="658"/>
      <c r="RCQ38" s="655">
        <f>-27.6-12.8-12.8-68.2-31-21.2</f>
        <v>-173.6</v>
      </c>
      <c r="RCR38" s="656"/>
      <c r="RCS38" s="657" t="s">
        <v>942</v>
      </c>
      <c r="RCT38" s="658"/>
      <c r="RCU38" s="655">
        <f>-27.6-12.8-12.8-68.2-31-21.2</f>
        <v>-173.6</v>
      </c>
      <c r="RCV38" s="656"/>
      <c r="RCW38" s="657" t="s">
        <v>942</v>
      </c>
      <c r="RCX38" s="658"/>
      <c r="RCY38" s="655">
        <f>-27.6-12.8-12.8-68.2-31-21.2</f>
        <v>-173.6</v>
      </c>
      <c r="RCZ38" s="656"/>
      <c r="RDA38" s="657" t="s">
        <v>942</v>
      </c>
      <c r="RDB38" s="658"/>
      <c r="RDC38" s="655">
        <f>-27.6-12.8-12.8-68.2-31-21.2</f>
        <v>-173.6</v>
      </c>
      <c r="RDD38" s="656"/>
      <c r="RDE38" s="657" t="s">
        <v>942</v>
      </c>
      <c r="RDF38" s="658"/>
      <c r="RDG38" s="655">
        <f>-27.6-12.8-12.8-68.2-31-21.2</f>
        <v>-173.6</v>
      </c>
      <c r="RDH38" s="656"/>
      <c r="RDI38" s="657" t="s">
        <v>942</v>
      </c>
      <c r="RDJ38" s="658"/>
      <c r="RDK38" s="655">
        <f>-27.6-12.8-12.8-68.2-31-21.2</f>
        <v>-173.6</v>
      </c>
      <c r="RDL38" s="656"/>
      <c r="RDM38" s="657" t="s">
        <v>942</v>
      </c>
      <c r="RDN38" s="658"/>
      <c r="RDO38" s="655">
        <f>-27.6-12.8-12.8-68.2-31-21.2</f>
        <v>-173.6</v>
      </c>
      <c r="RDP38" s="656"/>
      <c r="RDQ38" s="657" t="s">
        <v>942</v>
      </c>
      <c r="RDR38" s="658"/>
      <c r="RDS38" s="655">
        <f>-27.6-12.8-12.8-68.2-31-21.2</f>
        <v>-173.6</v>
      </c>
      <c r="RDT38" s="656"/>
      <c r="RDU38" s="657" t="s">
        <v>942</v>
      </c>
      <c r="RDV38" s="658"/>
      <c r="RDW38" s="655">
        <f>-27.6-12.8-12.8-68.2-31-21.2</f>
        <v>-173.6</v>
      </c>
      <c r="RDX38" s="656"/>
      <c r="RDY38" s="657" t="s">
        <v>942</v>
      </c>
      <c r="RDZ38" s="658"/>
      <c r="REA38" s="655">
        <f>-27.6-12.8-12.8-68.2-31-21.2</f>
        <v>-173.6</v>
      </c>
      <c r="REB38" s="656"/>
      <c r="REC38" s="657" t="s">
        <v>942</v>
      </c>
      <c r="RED38" s="658"/>
      <c r="REE38" s="655">
        <f>-27.6-12.8-12.8-68.2-31-21.2</f>
        <v>-173.6</v>
      </c>
      <c r="REF38" s="656"/>
      <c r="REG38" s="657" t="s">
        <v>942</v>
      </c>
      <c r="REH38" s="658"/>
      <c r="REI38" s="655">
        <f>-27.6-12.8-12.8-68.2-31-21.2</f>
        <v>-173.6</v>
      </c>
      <c r="REJ38" s="656"/>
      <c r="REK38" s="657" t="s">
        <v>942</v>
      </c>
      <c r="REL38" s="658"/>
      <c r="REM38" s="655">
        <f>-27.6-12.8-12.8-68.2-31-21.2</f>
        <v>-173.6</v>
      </c>
      <c r="REN38" s="656"/>
      <c r="REO38" s="657" t="s">
        <v>942</v>
      </c>
      <c r="REP38" s="658"/>
      <c r="REQ38" s="655">
        <f>-27.6-12.8-12.8-68.2-31-21.2</f>
        <v>-173.6</v>
      </c>
      <c r="RER38" s="656"/>
      <c r="RES38" s="657" t="s">
        <v>942</v>
      </c>
      <c r="RET38" s="658"/>
      <c r="REU38" s="655">
        <f>-27.6-12.8-12.8-68.2-31-21.2</f>
        <v>-173.6</v>
      </c>
      <c r="REV38" s="656"/>
      <c r="REW38" s="657" t="s">
        <v>942</v>
      </c>
      <c r="REX38" s="658"/>
      <c r="REY38" s="655">
        <f>-27.6-12.8-12.8-68.2-31-21.2</f>
        <v>-173.6</v>
      </c>
      <c r="REZ38" s="656"/>
      <c r="RFA38" s="657" t="s">
        <v>942</v>
      </c>
      <c r="RFB38" s="658"/>
      <c r="RFC38" s="655">
        <f>-27.6-12.8-12.8-68.2-31-21.2</f>
        <v>-173.6</v>
      </c>
      <c r="RFD38" s="656"/>
      <c r="RFE38" s="657" t="s">
        <v>942</v>
      </c>
      <c r="RFF38" s="658"/>
      <c r="RFG38" s="655">
        <f>-27.6-12.8-12.8-68.2-31-21.2</f>
        <v>-173.6</v>
      </c>
      <c r="RFH38" s="656"/>
      <c r="RFI38" s="657" t="s">
        <v>942</v>
      </c>
      <c r="RFJ38" s="658"/>
      <c r="RFK38" s="655">
        <f>-27.6-12.8-12.8-68.2-31-21.2</f>
        <v>-173.6</v>
      </c>
      <c r="RFL38" s="656"/>
      <c r="RFM38" s="657" t="s">
        <v>942</v>
      </c>
      <c r="RFN38" s="658"/>
      <c r="RFO38" s="655">
        <f>-27.6-12.8-12.8-68.2-31-21.2</f>
        <v>-173.6</v>
      </c>
      <c r="RFP38" s="656"/>
      <c r="RFQ38" s="657" t="s">
        <v>942</v>
      </c>
      <c r="RFR38" s="658"/>
      <c r="RFS38" s="655">
        <f>-27.6-12.8-12.8-68.2-31-21.2</f>
        <v>-173.6</v>
      </c>
      <c r="RFT38" s="656"/>
      <c r="RFU38" s="657" t="s">
        <v>942</v>
      </c>
      <c r="RFV38" s="658"/>
      <c r="RFW38" s="655">
        <f>-27.6-12.8-12.8-68.2-31-21.2</f>
        <v>-173.6</v>
      </c>
      <c r="RFX38" s="656"/>
      <c r="RFY38" s="657" t="s">
        <v>942</v>
      </c>
      <c r="RFZ38" s="658"/>
      <c r="RGA38" s="655">
        <f>-27.6-12.8-12.8-68.2-31-21.2</f>
        <v>-173.6</v>
      </c>
      <c r="RGB38" s="656"/>
      <c r="RGC38" s="657" t="s">
        <v>942</v>
      </c>
      <c r="RGD38" s="658"/>
      <c r="RGE38" s="655">
        <f>-27.6-12.8-12.8-68.2-31-21.2</f>
        <v>-173.6</v>
      </c>
      <c r="RGF38" s="656"/>
      <c r="RGG38" s="657" t="s">
        <v>942</v>
      </c>
      <c r="RGH38" s="658"/>
      <c r="RGI38" s="655">
        <f>-27.6-12.8-12.8-68.2-31-21.2</f>
        <v>-173.6</v>
      </c>
      <c r="RGJ38" s="656"/>
      <c r="RGK38" s="657" t="s">
        <v>942</v>
      </c>
      <c r="RGL38" s="658"/>
      <c r="RGM38" s="655">
        <f>-27.6-12.8-12.8-68.2-31-21.2</f>
        <v>-173.6</v>
      </c>
      <c r="RGN38" s="656"/>
      <c r="RGO38" s="657" t="s">
        <v>942</v>
      </c>
      <c r="RGP38" s="658"/>
      <c r="RGQ38" s="655">
        <f>-27.6-12.8-12.8-68.2-31-21.2</f>
        <v>-173.6</v>
      </c>
      <c r="RGR38" s="656"/>
      <c r="RGS38" s="657" t="s">
        <v>942</v>
      </c>
      <c r="RGT38" s="658"/>
      <c r="RGU38" s="655">
        <f>-27.6-12.8-12.8-68.2-31-21.2</f>
        <v>-173.6</v>
      </c>
      <c r="RGV38" s="656"/>
      <c r="RGW38" s="657" t="s">
        <v>942</v>
      </c>
      <c r="RGX38" s="658"/>
      <c r="RGY38" s="655">
        <f>-27.6-12.8-12.8-68.2-31-21.2</f>
        <v>-173.6</v>
      </c>
      <c r="RGZ38" s="656"/>
      <c r="RHA38" s="657" t="s">
        <v>942</v>
      </c>
      <c r="RHB38" s="658"/>
      <c r="RHC38" s="655">
        <f>-27.6-12.8-12.8-68.2-31-21.2</f>
        <v>-173.6</v>
      </c>
      <c r="RHD38" s="656"/>
      <c r="RHE38" s="657" t="s">
        <v>942</v>
      </c>
      <c r="RHF38" s="658"/>
      <c r="RHG38" s="655">
        <f>-27.6-12.8-12.8-68.2-31-21.2</f>
        <v>-173.6</v>
      </c>
      <c r="RHH38" s="656"/>
      <c r="RHI38" s="657" t="s">
        <v>942</v>
      </c>
      <c r="RHJ38" s="658"/>
      <c r="RHK38" s="655">
        <f>-27.6-12.8-12.8-68.2-31-21.2</f>
        <v>-173.6</v>
      </c>
      <c r="RHL38" s="656"/>
      <c r="RHM38" s="657" t="s">
        <v>942</v>
      </c>
      <c r="RHN38" s="658"/>
      <c r="RHO38" s="655">
        <f>-27.6-12.8-12.8-68.2-31-21.2</f>
        <v>-173.6</v>
      </c>
      <c r="RHP38" s="656"/>
      <c r="RHQ38" s="657" t="s">
        <v>942</v>
      </c>
      <c r="RHR38" s="658"/>
      <c r="RHS38" s="655">
        <f>-27.6-12.8-12.8-68.2-31-21.2</f>
        <v>-173.6</v>
      </c>
      <c r="RHT38" s="656"/>
      <c r="RHU38" s="657" t="s">
        <v>942</v>
      </c>
      <c r="RHV38" s="658"/>
      <c r="RHW38" s="655">
        <f>-27.6-12.8-12.8-68.2-31-21.2</f>
        <v>-173.6</v>
      </c>
      <c r="RHX38" s="656"/>
      <c r="RHY38" s="657" t="s">
        <v>942</v>
      </c>
      <c r="RHZ38" s="658"/>
      <c r="RIA38" s="655">
        <f>-27.6-12.8-12.8-68.2-31-21.2</f>
        <v>-173.6</v>
      </c>
      <c r="RIB38" s="656"/>
      <c r="RIC38" s="657" t="s">
        <v>942</v>
      </c>
      <c r="RID38" s="658"/>
      <c r="RIE38" s="655">
        <f>-27.6-12.8-12.8-68.2-31-21.2</f>
        <v>-173.6</v>
      </c>
      <c r="RIF38" s="656"/>
      <c r="RIG38" s="657" t="s">
        <v>942</v>
      </c>
      <c r="RIH38" s="658"/>
      <c r="RII38" s="655">
        <f>-27.6-12.8-12.8-68.2-31-21.2</f>
        <v>-173.6</v>
      </c>
      <c r="RIJ38" s="656"/>
      <c r="RIK38" s="657" t="s">
        <v>942</v>
      </c>
      <c r="RIL38" s="658"/>
      <c r="RIM38" s="655">
        <f>-27.6-12.8-12.8-68.2-31-21.2</f>
        <v>-173.6</v>
      </c>
      <c r="RIN38" s="656"/>
      <c r="RIO38" s="657" t="s">
        <v>942</v>
      </c>
      <c r="RIP38" s="658"/>
      <c r="RIQ38" s="655">
        <f>-27.6-12.8-12.8-68.2-31-21.2</f>
        <v>-173.6</v>
      </c>
      <c r="RIR38" s="656"/>
      <c r="RIS38" s="657" t="s">
        <v>942</v>
      </c>
      <c r="RIT38" s="658"/>
      <c r="RIU38" s="655">
        <f>-27.6-12.8-12.8-68.2-31-21.2</f>
        <v>-173.6</v>
      </c>
      <c r="RIV38" s="656"/>
      <c r="RIW38" s="657" t="s">
        <v>942</v>
      </c>
      <c r="RIX38" s="658"/>
      <c r="RIY38" s="655">
        <f>-27.6-12.8-12.8-68.2-31-21.2</f>
        <v>-173.6</v>
      </c>
      <c r="RIZ38" s="656"/>
      <c r="RJA38" s="657" t="s">
        <v>942</v>
      </c>
      <c r="RJB38" s="658"/>
      <c r="RJC38" s="655">
        <f>-27.6-12.8-12.8-68.2-31-21.2</f>
        <v>-173.6</v>
      </c>
      <c r="RJD38" s="656"/>
      <c r="RJE38" s="657" t="s">
        <v>942</v>
      </c>
      <c r="RJF38" s="658"/>
      <c r="RJG38" s="655">
        <f>-27.6-12.8-12.8-68.2-31-21.2</f>
        <v>-173.6</v>
      </c>
      <c r="RJH38" s="656"/>
      <c r="RJI38" s="657" t="s">
        <v>942</v>
      </c>
      <c r="RJJ38" s="658"/>
      <c r="RJK38" s="655">
        <f>-27.6-12.8-12.8-68.2-31-21.2</f>
        <v>-173.6</v>
      </c>
      <c r="RJL38" s="656"/>
      <c r="RJM38" s="657" t="s">
        <v>942</v>
      </c>
      <c r="RJN38" s="658"/>
      <c r="RJO38" s="655">
        <f>-27.6-12.8-12.8-68.2-31-21.2</f>
        <v>-173.6</v>
      </c>
      <c r="RJP38" s="656"/>
      <c r="RJQ38" s="657" t="s">
        <v>942</v>
      </c>
      <c r="RJR38" s="658"/>
      <c r="RJS38" s="655">
        <f>-27.6-12.8-12.8-68.2-31-21.2</f>
        <v>-173.6</v>
      </c>
      <c r="RJT38" s="656"/>
      <c r="RJU38" s="657" t="s">
        <v>942</v>
      </c>
      <c r="RJV38" s="658"/>
      <c r="RJW38" s="655">
        <f>-27.6-12.8-12.8-68.2-31-21.2</f>
        <v>-173.6</v>
      </c>
      <c r="RJX38" s="656"/>
      <c r="RJY38" s="657" t="s">
        <v>942</v>
      </c>
      <c r="RJZ38" s="658"/>
      <c r="RKA38" s="655">
        <f>-27.6-12.8-12.8-68.2-31-21.2</f>
        <v>-173.6</v>
      </c>
      <c r="RKB38" s="656"/>
      <c r="RKC38" s="657" t="s">
        <v>942</v>
      </c>
      <c r="RKD38" s="658"/>
      <c r="RKE38" s="655">
        <f>-27.6-12.8-12.8-68.2-31-21.2</f>
        <v>-173.6</v>
      </c>
      <c r="RKF38" s="656"/>
      <c r="RKG38" s="657" t="s">
        <v>942</v>
      </c>
      <c r="RKH38" s="658"/>
      <c r="RKI38" s="655">
        <f>-27.6-12.8-12.8-68.2-31-21.2</f>
        <v>-173.6</v>
      </c>
      <c r="RKJ38" s="656"/>
      <c r="RKK38" s="657" t="s">
        <v>942</v>
      </c>
      <c r="RKL38" s="658"/>
      <c r="RKM38" s="655">
        <f>-27.6-12.8-12.8-68.2-31-21.2</f>
        <v>-173.6</v>
      </c>
      <c r="RKN38" s="656"/>
      <c r="RKO38" s="657" t="s">
        <v>942</v>
      </c>
      <c r="RKP38" s="658"/>
      <c r="RKQ38" s="655">
        <f>-27.6-12.8-12.8-68.2-31-21.2</f>
        <v>-173.6</v>
      </c>
      <c r="RKR38" s="656"/>
      <c r="RKS38" s="657" t="s">
        <v>942</v>
      </c>
      <c r="RKT38" s="658"/>
      <c r="RKU38" s="655">
        <f>-27.6-12.8-12.8-68.2-31-21.2</f>
        <v>-173.6</v>
      </c>
      <c r="RKV38" s="656"/>
      <c r="RKW38" s="657" t="s">
        <v>942</v>
      </c>
      <c r="RKX38" s="658"/>
      <c r="RKY38" s="655">
        <f>-27.6-12.8-12.8-68.2-31-21.2</f>
        <v>-173.6</v>
      </c>
      <c r="RKZ38" s="656"/>
      <c r="RLA38" s="657" t="s">
        <v>942</v>
      </c>
      <c r="RLB38" s="658"/>
      <c r="RLC38" s="655">
        <f>-27.6-12.8-12.8-68.2-31-21.2</f>
        <v>-173.6</v>
      </c>
      <c r="RLD38" s="656"/>
      <c r="RLE38" s="657" t="s">
        <v>942</v>
      </c>
      <c r="RLF38" s="658"/>
      <c r="RLG38" s="655">
        <f>-27.6-12.8-12.8-68.2-31-21.2</f>
        <v>-173.6</v>
      </c>
      <c r="RLH38" s="656"/>
      <c r="RLI38" s="657" t="s">
        <v>942</v>
      </c>
      <c r="RLJ38" s="658"/>
      <c r="RLK38" s="655">
        <f>-27.6-12.8-12.8-68.2-31-21.2</f>
        <v>-173.6</v>
      </c>
      <c r="RLL38" s="656"/>
      <c r="RLM38" s="657" t="s">
        <v>942</v>
      </c>
      <c r="RLN38" s="658"/>
      <c r="RLO38" s="655">
        <f>-27.6-12.8-12.8-68.2-31-21.2</f>
        <v>-173.6</v>
      </c>
      <c r="RLP38" s="656"/>
      <c r="RLQ38" s="657" t="s">
        <v>942</v>
      </c>
      <c r="RLR38" s="658"/>
      <c r="RLS38" s="655">
        <f>-27.6-12.8-12.8-68.2-31-21.2</f>
        <v>-173.6</v>
      </c>
      <c r="RLT38" s="656"/>
      <c r="RLU38" s="657" t="s">
        <v>942</v>
      </c>
      <c r="RLV38" s="658"/>
      <c r="RLW38" s="655">
        <f>-27.6-12.8-12.8-68.2-31-21.2</f>
        <v>-173.6</v>
      </c>
      <c r="RLX38" s="656"/>
      <c r="RLY38" s="657" t="s">
        <v>942</v>
      </c>
      <c r="RLZ38" s="658"/>
      <c r="RMA38" s="655">
        <f>-27.6-12.8-12.8-68.2-31-21.2</f>
        <v>-173.6</v>
      </c>
      <c r="RMB38" s="656"/>
      <c r="RMC38" s="657" t="s">
        <v>942</v>
      </c>
      <c r="RMD38" s="658"/>
      <c r="RME38" s="655">
        <f>-27.6-12.8-12.8-68.2-31-21.2</f>
        <v>-173.6</v>
      </c>
      <c r="RMF38" s="656"/>
      <c r="RMG38" s="657" t="s">
        <v>942</v>
      </c>
      <c r="RMH38" s="658"/>
      <c r="RMI38" s="655">
        <f>-27.6-12.8-12.8-68.2-31-21.2</f>
        <v>-173.6</v>
      </c>
      <c r="RMJ38" s="656"/>
      <c r="RMK38" s="657" t="s">
        <v>942</v>
      </c>
      <c r="RML38" s="658"/>
      <c r="RMM38" s="655">
        <f>-27.6-12.8-12.8-68.2-31-21.2</f>
        <v>-173.6</v>
      </c>
      <c r="RMN38" s="656"/>
      <c r="RMO38" s="657" t="s">
        <v>942</v>
      </c>
      <c r="RMP38" s="658"/>
      <c r="RMQ38" s="655">
        <f>-27.6-12.8-12.8-68.2-31-21.2</f>
        <v>-173.6</v>
      </c>
      <c r="RMR38" s="656"/>
      <c r="RMS38" s="657" t="s">
        <v>942</v>
      </c>
      <c r="RMT38" s="658"/>
      <c r="RMU38" s="655">
        <f>-27.6-12.8-12.8-68.2-31-21.2</f>
        <v>-173.6</v>
      </c>
      <c r="RMV38" s="656"/>
      <c r="RMW38" s="657" t="s">
        <v>942</v>
      </c>
      <c r="RMX38" s="658"/>
      <c r="RMY38" s="655">
        <f>-27.6-12.8-12.8-68.2-31-21.2</f>
        <v>-173.6</v>
      </c>
      <c r="RMZ38" s="656"/>
      <c r="RNA38" s="657" t="s">
        <v>942</v>
      </c>
      <c r="RNB38" s="658"/>
      <c r="RNC38" s="655">
        <f>-27.6-12.8-12.8-68.2-31-21.2</f>
        <v>-173.6</v>
      </c>
      <c r="RND38" s="656"/>
      <c r="RNE38" s="657" t="s">
        <v>942</v>
      </c>
      <c r="RNF38" s="658"/>
      <c r="RNG38" s="655">
        <f>-27.6-12.8-12.8-68.2-31-21.2</f>
        <v>-173.6</v>
      </c>
      <c r="RNH38" s="656"/>
      <c r="RNI38" s="657" t="s">
        <v>942</v>
      </c>
      <c r="RNJ38" s="658"/>
      <c r="RNK38" s="655">
        <f>-27.6-12.8-12.8-68.2-31-21.2</f>
        <v>-173.6</v>
      </c>
      <c r="RNL38" s="656"/>
      <c r="RNM38" s="657" t="s">
        <v>942</v>
      </c>
      <c r="RNN38" s="658"/>
      <c r="RNO38" s="655">
        <f>-27.6-12.8-12.8-68.2-31-21.2</f>
        <v>-173.6</v>
      </c>
      <c r="RNP38" s="656"/>
      <c r="RNQ38" s="657" t="s">
        <v>942</v>
      </c>
      <c r="RNR38" s="658"/>
      <c r="RNS38" s="655">
        <f>-27.6-12.8-12.8-68.2-31-21.2</f>
        <v>-173.6</v>
      </c>
      <c r="RNT38" s="656"/>
      <c r="RNU38" s="657" t="s">
        <v>942</v>
      </c>
      <c r="RNV38" s="658"/>
      <c r="RNW38" s="655">
        <f>-27.6-12.8-12.8-68.2-31-21.2</f>
        <v>-173.6</v>
      </c>
      <c r="RNX38" s="656"/>
      <c r="RNY38" s="657" t="s">
        <v>942</v>
      </c>
      <c r="RNZ38" s="658"/>
      <c r="ROA38" s="655">
        <f>-27.6-12.8-12.8-68.2-31-21.2</f>
        <v>-173.6</v>
      </c>
      <c r="ROB38" s="656"/>
      <c r="ROC38" s="657" t="s">
        <v>942</v>
      </c>
      <c r="ROD38" s="658"/>
      <c r="ROE38" s="655">
        <f>-27.6-12.8-12.8-68.2-31-21.2</f>
        <v>-173.6</v>
      </c>
      <c r="ROF38" s="656"/>
      <c r="ROG38" s="657" t="s">
        <v>942</v>
      </c>
      <c r="ROH38" s="658"/>
      <c r="ROI38" s="655">
        <f>-27.6-12.8-12.8-68.2-31-21.2</f>
        <v>-173.6</v>
      </c>
      <c r="ROJ38" s="656"/>
      <c r="ROK38" s="657" t="s">
        <v>942</v>
      </c>
      <c r="ROL38" s="658"/>
      <c r="ROM38" s="655">
        <f>-27.6-12.8-12.8-68.2-31-21.2</f>
        <v>-173.6</v>
      </c>
      <c r="RON38" s="656"/>
      <c r="ROO38" s="657" t="s">
        <v>942</v>
      </c>
      <c r="ROP38" s="658"/>
      <c r="ROQ38" s="655">
        <f>-27.6-12.8-12.8-68.2-31-21.2</f>
        <v>-173.6</v>
      </c>
      <c r="ROR38" s="656"/>
      <c r="ROS38" s="657" t="s">
        <v>942</v>
      </c>
      <c r="ROT38" s="658"/>
      <c r="ROU38" s="655">
        <f>-27.6-12.8-12.8-68.2-31-21.2</f>
        <v>-173.6</v>
      </c>
      <c r="ROV38" s="656"/>
      <c r="ROW38" s="657" t="s">
        <v>942</v>
      </c>
      <c r="ROX38" s="658"/>
      <c r="ROY38" s="655">
        <f>-27.6-12.8-12.8-68.2-31-21.2</f>
        <v>-173.6</v>
      </c>
      <c r="ROZ38" s="656"/>
      <c r="RPA38" s="657" t="s">
        <v>942</v>
      </c>
      <c r="RPB38" s="658"/>
      <c r="RPC38" s="655">
        <f>-27.6-12.8-12.8-68.2-31-21.2</f>
        <v>-173.6</v>
      </c>
      <c r="RPD38" s="656"/>
      <c r="RPE38" s="657" t="s">
        <v>942</v>
      </c>
      <c r="RPF38" s="658"/>
      <c r="RPG38" s="655">
        <f>-27.6-12.8-12.8-68.2-31-21.2</f>
        <v>-173.6</v>
      </c>
      <c r="RPH38" s="656"/>
      <c r="RPI38" s="657" t="s">
        <v>942</v>
      </c>
      <c r="RPJ38" s="658"/>
      <c r="RPK38" s="655">
        <f>-27.6-12.8-12.8-68.2-31-21.2</f>
        <v>-173.6</v>
      </c>
      <c r="RPL38" s="656"/>
      <c r="RPM38" s="657" t="s">
        <v>942</v>
      </c>
      <c r="RPN38" s="658"/>
      <c r="RPO38" s="655">
        <f>-27.6-12.8-12.8-68.2-31-21.2</f>
        <v>-173.6</v>
      </c>
      <c r="RPP38" s="656"/>
      <c r="RPQ38" s="657" t="s">
        <v>942</v>
      </c>
      <c r="RPR38" s="658"/>
      <c r="RPS38" s="655">
        <f>-27.6-12.8-12.8-68.2-31-21.2</f>
        <v>-173.6</v>
      </c>
      <c r="RPT38" s="656"/>
      <c r="RPU38" s="657" t="s">
        <v>942</v>
      </c>
      <c r="RPV38" s="658"/>
      <c r="RPW38" s="655">
        <f>-27.6-12.8-12.8-68.2-31-21.2</f>
        <v>-173.6</v>
      </c>
      <c r="RPX38" s="656"/>
      <c r="RPY38" s="657" t="s">
        <v>942</v>
      </c>
      <c r="RPZ38" s="658"/>
      <c r="RQA38" s="655">
        <f>-27.6-12.8-12.8-68.2-31-21.2</f>
        <v>-173.6</v>
      </c>
      <c r="RQB38" s="656"/>
      <c r="RQC38" s="657" t="s">
        <v>942</v>
      </c>
      <c r="RQD38" s="658"/>
      <c r="RQE38" s="655">
        <f>-27.6-12.8-12.8-68.2-31-21.2</f>
        <v>-173.6</v>
      </c>
      <c r="RQF38" s="656"/>
      <c r="RQG38" s="657" t="s">
        <v>942</v>
      </c>
      <c r="RQH38" s="658"/>
      <c r="RQI38" s="655">
        <f>-27.6-12.8-12.8-68.2-31-21.2</f>
        <v>-173.6</v>
      </c>
      <c r="RQJ38" s="656"/>
      <c r="RQK38" s="657" t="s">
        <v>942</v>
      </c>
      <c r="RQL38" s="658"/>
      <c r="RQM38" s="655">
        <f>-27.6-12.8-12.8-68.2-31-21.2</f>
        <v>-173.6</v>
      </c>
      <c r="RQN38" s="656"/>
      <c r="RQO38" s="657" t="s">
        <v>942</v>
      </c>
      <c r="RQP38" s="658"/>
      <c r="RQQ38" s="655">
        <f>-27.6-12.8-12.8-68.2-31-21.2</f>
        <v>-173.6</v>
      </c>
      <c r="RQR38" s="656"/>
      <c r="RQS38" s="657" t="s">
        <v>942</v>
      </c>
      <c r="RQT38" s="658"/>
      <c r="RQU38" s="655">
        <f>-27.6-12.8-12.8-68.2-31-21.2</f>
        <v>-173.6</v>
      </c>
      <c r="RQV38" s="656"/>
      <c r="RQW38" s="657" t="s">
        <v>942</v>
      </c>
      <c r="RQX38" s="658"/>
      <c r="RQY38" s="655">
        <f>-27.6-12.8-12.8-68.2-31-21.2</f>
        <v>-173.6</v>
      </c>
      <c r="RQZ38" s="656"/>
      <c r="RRA38" s="657" t="s">
        <v>942</v>
      </c>
      <c r="RRB38" s="658"/>
      <c r="RRC38" s="655">
        <f>-27.6-12.8-12.8-68.2-31-21.2</f>
        <v>-173.6</v>
      </c>
      <c r="RRD38" s="656"/>
      <c r="RRE38" s="657" t="s">
        <v>942</v>
      </c>
      <c r="RRF38" s="658"/>
      <c r="RRG38" s="655">
        <f>-27.6-12.8-12.8-68.2-31-21.2</f>
        <v>-173.6</v>
      </c>
      <c r="RRH38" s="656"/>
      <c r="RRI38" s="657" t="s">
        <v>942</v>
      </c>
      <c r="RRJ38" s="658"/>
      <c r="RRK38" s="655">
        <f>-27.6-12.8-12.8-68.2-31-21.2</f>
        <v>-173.6</v>
      </c>
      <c r="RRL38" s="656"/>
      <c r="RRM38" s="657" t="s">
        <v>942</v>
      </c>
      <c r="RRN38" s="658"/>
      <c r="RRO38" s="655">
        <f>-27.6-12.8-12.8-68.2-31-21.2</f>
        <v>-173.6</v>
      </c>
      <c r="RRP38" s="656"/>
      <c r="RRQ38" s="657" t="s">
        <v>942</v>
      </c>
      <c r="RRR38" s="658"/>
      <c r="RRS38" s="655">
        <f>-27.6-12.8-12.8-68.2-31-21.2</f>
        <v>-173.6</v>
      </c>
      <c r="RRT38" s="656"/>
      <c r="RRU38" s="657" t="s">
        <v>942</v>
      </c>
      <c r="RRV38" s="658"/>
      <c r="RRW38" s="655">
        <f>-27.6-12.8-12.8-68.2-31-21.2</f>
        <v>-173.6</v>
      </c>
      <c r="RRX38" s="656"/>
      <c r="RRY38" s="657" t="s">
        <v>942</v>
      </c>
      <c r="RRZ38" s="658"/>
      <c r="RSA38" s="655">
        <f>-27.6-12.8-12.8-68.2-31-21.2</f>
        <v>-173.6</v>
      </c>
      <c r="RSB38" s="656"/>
      <c r="RSC38" s="657" t="s">
        <v>942</v>
      </c>
      <c r="RSD38" s="658"/>
      <c r="RSE38" s="655">
        <f>-27.6-12.8-12.8-68.2-31-21.2</f>
        <v>-173.6</v>
      </c>
      <c r="RSF38" s="656"/>
      <c r="RSG38" s="657" t="s">
        <v>942</v>
      </c>
      <c r="RSH38" s="658"/>
      <c r="RSI38" s="655">
        <f>-27.6-12.8-12.8-68.2-31-21.2</f>
        <v>-173.6</v>
      </c>
      <c r="RSJ38" s="656"/>
      <c r="RSK38" s="657" t="s">
        <v>942</v>
      </c>
      <c r="RSL38" s="658"/>
      <c r="RSM38" s="655">
        <f>-27.6-12.8-12.8-68.2-31-21.2</f>
        <v>-173.6</v>
      </c>
      <c r="RSN38" s="656"/>
      <c r="RSO38" s="657" t="s">
        <v>942</v>
      </c>
      <c r="RSP38" s="658"/>
      <c r="RSQ38" s="655">
        <f>-27.6-12.8-12.8-68.2-31-21.2</f>
        <v>-173.6</v>
      </c>
      <c r="RSR38" s="656"/>
      <c r="RSS38" s="657" t="s">
        <v>942</v>
      </c>
      <c r="RST38" s="658"/>
      <c r="RSU38" s="655">
        <f>-27.6-12.8-12.8-68.2-31-21.2</f>
        <v>-173.6</v>
      </c>
      <c r="RSV38" s="656"/>
      <c r="RSW38" s="657" t="s">
        <v>942</v>
      </c>
      <c r="RSX38" s="658"/>
      <c r="RSY38" s="655">
        <f>-27.6-12.8-12.8-68.2-31-21.2</f>
        <v>-173.6</v>
      </c>
      <c r="RSZ38" s="656"/>
      <c r="RTA38" s="657" t="s">
        <v>942</v>
      </c>
      <c r="RTB38" s="658"/>
      <c r="RTC38" s="655">
        <f>-27.6-12.8-12.8-68.2-31-21.2</f>
        <v>-173.6</v>
      </c>
      <c r="RTD38" s="656"/>
      <c r="RTE38" s="657" t="s">
        <v>942</v>
      </c>
      <c r="RTF38" s="658"/>
      <c r="RTG38" s="655">
        <f>-27.6-12.8-12.8-68.2-31-21.2</f>
        <v>-173.6</v>
      </c>
      <c r="RTH38" s="656"/>
      <c r="RTI38" s="657" t="s">
        <v>942</v>
      </c>
      <c r="RTJ38" s="658"/>
      <c r="RTK38" s="655">
        <f>-27.6-12.8-12.8-68.2-31-21.2</f>
        <v>-173.6</v>
      </c>
      <c r="RTL38" s="656"/>
      <c r="RTM38" s="657" t="s">
        <v>942</v>
      </c>
      <c r="RTN38" s="658"/>
      <c r="RTO38" s="655">
        <f>-27.6-12.8-12.8-68.2-31-21.2</f>
        <v>-173.6</v>
      </c>
      <c r="RTP38" s="656"/>
      <c r="RTQ38" s="657" t="s">
        <v>942</v>
      </c>
      <c r="RTR38" s="658"/>
      <c r="RTS38" s="655">
        <f>-27.6-12.8-12.8-68.2-31-21.2</f>
        <v>-173.6</v>
      </c>
      <c r="RTT38" s="656"/>
      <c r="RTU38" s="657" t="s">
        <v>942</v>
      </c>
      <c r="RTV38" s="658"/>
      <c r="RTW38" s="655">
        <f>-27.6-12.8-12.8-68.2-31-21.2</f>
        <v>-173.6</v>
      </c>
      <c r="RTX38" s="656"/>
      <c r="RTY38" s="657" t="s">
        <v>942</v>
      </c>
      <c r="RTZ38" s="658"/>
      <c r="RUA38" s="655">
        <f>-27.6-12.8-12.8-68.2-31-21.2</f>
        <v>-173.6</v>
      </c>
      <c r="RUB38" s="656"/>
      <c r="RUC38" s="657" t="s">
        <v>942</v>
      </c>
      <c r="RUD38" s="658"/>
      <c r="RUE38" s="655">
        <f>-27.6-12.8-12.8-68.2-31-21.2</f>
        <v>-173.6</v>
      </c>
      <c r="RUF38" s="656"/>
      <c r="RUG38" s="657" t="s">
        <v>942</v>
      </c>
      <c r="RUH38" s="658"/>
      <c r="RUI38" s="655">
        <f>-27.6-12.8-12.8-68.2-31-21.2</f>
        <v>-173.6</v>
      </c>
      <c r="RUJ38" s="656"/>
      <c r="RUK38" s="657" t="s">
        <v>942</v>
      </c>
      <c r="RUL38" s="658"/>
      <c r="RUM38" s="655">
        <f>-27.6-12.8-12.8-68.2-31-21.2</f>
        <v>-173.6</v>
      </c>
      <c r="RUN38" s="656"/>
      <c r="RUO38" s="657" t="s">
        <v>942</v>
      </c>
      <c r="RUP38" s="658"/>
      <c r="RUQ38" s="655">
        <f>-27.6-12.8-12.8-68.2-31-21.2</f>
        <v>-173.6</v>
      </c>
      <c r="RUR38" s="656"/>
      <c r="RUS38" s="657" t="s">
        <v>942</v>
      </c>
      <c r="RUT38" s="658"/>
      <c r="RUU38" s="655">
        <f>-27.6-12.8-12.8-68.2-31-21.2</f>
        <v>-173.6</v>
      </c>
      <c r="RUV38" s="656"/>
      <c r="RUW38" s="657" t="s">
        <v>942</v>
      </c>
      <c r="RUX38" s="658"/>
      <c r="RUY38" s="655">
        <f>-27.6-12.8-12.8-68.2-31-21.2</f>
        <v>-173.6</v>
      </c>
      <c r="RUZ38" s="656"/>
      <c r="RVA38" s="657" t="s">
        <v>942</v>
      </c>
      <c r="RVB38" s="658"/>
      <c r="RVC38" s="655">
        <f>-27.6-12.8-12.8-68.2-31-21.2</f>
        <v>-173.6</v>
      </c>
      <c r="RVD38" s="656"/>
      <c r="RVE38" s="657" t="s">
        <v>942</v>
      </c>
      <c r="RVF38" s="658"/>
      <c r="RVG38" s="655">
        <f>-27.6-12.8-12.8-68.2-31-21.2</f>
        <v>-173.6</v>
      </c>
      <c r="RVH38" s="656"/>
      <c r="RVI38" s="657" t="s">
        <v>942</v>
      </c>
      <c r="RVJ38" s="658"/>
      <c r="RVK38" s="655">
        <f>-27.6-12.8-12.8-68.2-31-21.2</f>
        <v>-173.6</v>
      </c>
      <c r="RVL38" s="656"/>
      <c r="RVM38" s="657" t="s">
        <v>942</v>
      </c>
      <c r="RVN38" s="658"/>
      <c r="RVO38" s="655">
        <f>-27.6-12.8-12.8-68.2-31-21.2</f>
        <v>-173.6</v>
      </c>
      <c r="RVP38" s="656"/>
      <c r="RVQ38" s="657" t="s">
        <v>942</v>
      </c>
      <c r="RVR38" s="658"/>
      <c r="RVS38" s="655">
        <f>-27.6-12.8-12.8-68.2-31-21.2</f>
        <v>-173.6</v>
      </c>
      <c r="RVT38" s="656"/>
      <c r="RVU38" s="657" t="s">
        <v>942</v>
      </c>
      <c r="RVV38" s="658"/>
      <c r="RVW38" s="655">
        <f>-27.6-12.8-12.8-68.2-31-21.2</f>
        <v>-173.6</v>
      </c>
      <c r="RVX38" s="656"/>
      <c r="RVY38" s="657" t="s">
        <v>942</v>
      </c>
      <c r="RVZ38" s="658"/>
      <c r="RWA38" s="655">
        <f>-27.6-12.8-12.8-68.2-31-21.2</f>
        <v>-173.6</v>
      </c>
      <c r="RWB38" s="656"/>
      <c r="RWC38" s="657" t="s">
        <v>942</v>
      </c>
      <c r="RWD38" s="658"/>
      <c r="RWE38" s="655">
        <f>-27.6-12.8-12.8-68.2-31-21.2</f>
        <v>-173.6</v>
      </c>
      <c r="RWF38" s="656"/>
      <c r="RWG38" s="657" t="s">
        <v>942</v>
      </c>
      <c r="RWH38" s="658"/>
      <c r="RWI38" s="655">
        <f>-27.6-12.8-12.8-68.2-31-21.2</f>
        <v>-173.6</v>
      </c>
      <c r="RWJ38" s="656"/>
      <c r="RWK38" s="657" t="s">
        <v>942</v>
      </c>
      <c r="RWL38" s="658"/>
      <c r="RWM38" s="655">
        <f>-27.6-12.8-12.8-68.2-31-21.2</f>
        <v>-173.6</v>
      </c>
      <c r="RWN38" s="656"/>
      <c r="RWO38" s="657" t="s">
        <v>942</v>
      </c>
      <c r="RWP38" s="658"/>
      <c r="RWQ38" s="655">
        <f>-27.6-12.8-12.8-68.2-31-21.2</f>
        <v>-173.6</v>
      </c>
      <c r="RWR38" s="656"/>
      <c r="RWS38" s="657" t="s">
        <v>942</v>
      </c>
      <c r="RWT38" s="658"/>
      <c r="RWU38" s="655">
        <f>-27.6-12.8-12.8-68.2-31-21.2</f>
        <v>-173.6</v>
      </c>
      <c r="RWV38" s="656"/>
      <c r="RWW38" s="657" t="s">
        <v>942</v>
      </c>
      <c r="RWX38" s="658"/>
      <c r="RWY38" s="655">
        <f>-27.6-12.8-12.8-68.2-31-21.2</f>
        <v>-173.6</v>
      </c>
      <c r="RWZ38" s="656"/>
      <c r="RXA38" s="657" t="s">
        <v>942</v>
      </c>
      <c r="RXB38" s="658"/>
      <c r="RXC38" s="655">
        <f>-27.6-12.8-12.8-68.2-31-21.2</f>
        <v>-173.6</v>
      </c>
      <c r="RXD38" s="656"/>
      <c r="RXE38" s="657" t="s">
        <v>942</v>
      </c>
      <c r="RXF38" s="658"/>
      <c r="RXG38" s="655">
        <f>-27.6-12.8-12.8-68.2-31-21.2</f>
        <v>-173.6</v>
      </c>
      <c r="RXH38" s="656"/>
      <c r="RXI38" s="657" t="s">
        <v>942</v>
      </c>
      <c r="RXJ38" s="658"/>
      <c r="RXK38" s="655">
        <f>-27.6-12.8-12.8-68.2-31-21.2</f>
        <v>-173.6</v>
      </c>
      <c r="RXL38" s="656"/>
      <c r="RXM38" s="657" t="s">
        <v>942</v>
      </c>
      <c r="RXN38" s="658"/>
      <c r="RXO38" s="655">
        <f>-27.6-12.8-12.8-68.2-31-21.2</f>
        <v>-173.6</v>
      </c>
      <c r="RXP38" s="656"/>
      <c r="RXQ38" s="657" t="s">
        <v>942</v>
      </c>
      <c r="RXR38" s="658"/>
      <c r="RXS38" s="655">
        <f>-27.6-12.8-12.8-68.2-31-21.2</f>
        <v>-173.6</v>
      </c>
      <c r="RXT38" s="656"/>
      <c r="RXU38" s="657" t="s">
        <v>942</v>
      </c>
      <c r="RXV38" s="658"/>
      <c r="RXW38" s="655">
        <f>-27.6-12.8-12.8-68.2-31-21.2</f>
        <v>-173.6</v>
      </c>
      <c r="RXX38" s="656"/>
      <c r="RXY38" s="657" t="s">
        <v>942</v>
      </c>
      <c r="RXZ38" s="658"/>
      <c r="RYA38" s="655">
        <f>-27.6-12.8-12.8-68.2-31-21.2</f>
        <v>-173.6</v>
      </c>
      <c r="RYB38" s="656"/>
      <c r="RYC38" s="657" t="s">
        <v>942</v>
      </c>
      <c r="RYD38" s="658"/>
      <c r="RYE38" s="655">
        <f>-27.6-12.8-12.8-68.2-31-21.2</f>
        <v>-173.6</v>
      </c>
      <c r="RYF38" s="656"/>
      <c r="RYG38" s="657" t="s">
        <v>942</v>
      </c>
      <c r="RYH38" s="658"/>
      <c r="RYI38" s="655">
        <f>-27.6-12.8-12.8-68.2-31-21.2</f>
        <v>-173.6</v>
      </c>
      <c r="RYJ38" s="656"/>
      <c r="RYK38" s="657" t="s">
        <v>942</v>
      </c>
      <c r="RYL38" s="658"/>
      <c r="RYM38" s="655">
        <f>-27.6-12.8-12.8-68.2-31-21.2</f>
        <v>-173.6</v>
      </c>
      <c r="RYN38" s="656"/>
      <c r="RYO38" s="657" t="s">
        <v>942</v>
      </c>
      <c r="RYP38" s="658"/>
      <c r="RYQ38" s="655">
        <f>-27.6-12.8-12.8-68.2-31-21.2</f>
        <v>-173.6</v>
      </c>
      <c r="RYR38" s="656"/>
      <c r="RYS38" s="657" t="s">
        <v>942</v>
      </c>
      <c r="RYT38" s="658"/>
      <c r="RYU38" s="655">
        <f>-27.6-12.8-12.8-68.2-31-21.2</f>
        <v>-173.6</v>
      </c>
      <c r="RYV38" s="656"/>
      <c r="RYW38" s="657" t="s">
        <v>942</v>
      </c>
      <c r="RYX38" s="658"/>
      <c r="RYY38" s="655">
        <f>-27.6-12.8-12.8-68.2-31-21.2</f>
        <v>-173.6</v>
      </c>
      <c r="RYZ38" s="656"/>
      <c r="RZA38" s="657" t="s">
        <v>942</v>
      </c>
      <c r="RZB38" s="658"/>
      <c r="RZC38" s="655">
        <f>-27.6-12.8-12.8-68.2-31-21.2</f>
        <v>-173.6</v>
      </c>
      <c r="RZD38" s="656"/>
      <c r="RZE38" s="657" t="s">
        <v>942</v>
      </c>
      <c r="RZF38" s="658"/>
      <c r="RZG38" s="655">
        <f>-27.6-12.8-12.8-68.2-31-21.2</f>
        <v>-173.6</v>
      </c>
      <c r="RZH38" s="656"/>
      <c r="RZI38" s="657" t="s">
        <v>942</v>
      </c>
      <c r="RZJ38" s="658"/>
      <c r="RZK38" s="655">
        <f>-27.6-12.8-12.8-68.2-31-21.2</f>
        <v>-173.6</v>
      </c>
      <c r="RZL38" s="656"/>
      <c r="RZM38" s="657" t="s">
        <v>942</v>
      </c>
      <c r="RZN38" s="658"/>
      <c r="RZO38" s="655">
        <f>-27.6-12.8-12.8-68.2-31-21.2</f>
        <v>-173.6</v>
      </c>
      <c r="RZP38" s="656"/>
      <c r="RZQ38" s="657" t="s">
        <v>942</v>
      </c>
      <c r="RZR38" s="658"/>
      <c r="RZS38" s="655">
        <f>-27.6-12.8-12.8-68.2-31-21.2</f>
        <v>-173.6</v>
      </c>
      <c r="RZT38" s="656"/>
      <c r="RZU38" s="657" t="s">
        <v>942</v>
      </c>
      <c r="RZV38" s="658"/>
      <c r="RZW38" s="655">
        <f>-27.6-12.8-12.8-68.2-31-21.2</f>
        <v>-173.6</v>
      </c>
      <c r="RZX38" s="656"/>
      <c r="RZY38" s="657" t="s">
        <v>942</v>
      </c>
      <c r="RZZ38" s="658"/>
      <c r="SAA38" s="655">
        <f>-27.6-12.8-12.8-68.2-31-21.2</f>
        <v>-173.6</v>
      </c>
      <c r="SAB38" s="656"/>
      <c r="SAC38" s="657" t="s">
        <v>942</v>
      </c>
      <c r="SAD38" s="658"/>
      <c r="SAE38" s="655">
        <f>-27.6-12.8-12.8-68.2-31-21.2</f>
        <v>-173.6</v>
      </c>
      <c r="SAF38" s="656"/>
      <c r="SAG38" s="657" t="s">
        <v>942</v>
      </c>
      <c r="SAH38" s="658"/>
      <c r="SAI38" s="655">
        <f>-27.6-12.8-12.8-68.2-31-21.2</f>
        <v>-173.6</v>
      </c>
      <c r="SAJ38" s="656"/>
      <c r="SAK38" s="657" t="s">
        <v>942</v>
      </c>
      <c r="SAL38" s="658"/>
      <c r="SAM38" s="655">
        <f>-27.6-12.8-12.8-68.2-31-21.2</f>
        <v>-173.6</v>
      </c>
      <c r="SAN38" s="656"/>
      <c r="SAO38" s="657" t="s">
        <v>942</v>
      </c>
      <c r="SAP38" s="658"/>
      <c r="SAQ38" s="655">
        <f>-27.6-12.8-12.8-68.2-31-21.2</f>
        <v>-173.6</v>
      </c>
      <c r="SAR38" s="656"/>
      <c r="SAS38" s="657" t="s">
        <v>942</v>
      </c>
      <c r="SAT38" s="658"/>
      <c r="SAU38" s="655">
        <f>-27.6-12.8-12.8-68.2-31-21.2</f>
        <v>-173.6</v>
      </c>
      <c r="SAV38" s="656"/>
      <c r="SAW38" s="657" t="s">
        <v>942</v>
      </c>
      <c r="SAX38" s="658"/>
      <c r="SAY38" s="655">
        <f>-27.6-12.8-12.8-68.2-31-21.2</f>
        <v>-173.6</v>
      </c>
      <c r="SAZ38" s="656"/>
      <c r="SBA38" s="657" t="s">
        <v>942</v>
      </c>
      <c r="SBB38" s="658"/>
      <c r="SBC38" s="655">
        <f>-27.6-12.8-12.8-68.2-31-21.2</f>
        <v>-173.6</v>
      </c>
      <c r="SBD38" s="656"/>
      <c r="SBE38" s="657" t="s">
        <v>942</v>
      </c>
      <c r="SBF38" s="658"/>
      <c r="SBG38" s="655">
        <f>-27.6-12.8-12.8-68.2-31-21.2</f>
        <v>-173.6</v>
      </c>
      <c r="SBH38" s="656"/>
      <c r="SBI38" s="657" t="s">
        <v>942</v>
      </c>
      <c r="SBJ38" s="658"/>
      <c r="SBK38" s="655">
        <f>-27.6-12.8-12.8-68.2-31-21.2</f>
        <v>-173.6</v>
      </c>
      <c r="SBL38" s="656"/>
      <c r="SBM38" s="657" t="s">
        <v>942</v>
      </c>
      <c r="SBN38" s="658"/>
      <c r="SBO38" s="655">
        <f>-27.6-12.8-12.8-68.2-31-21.2</f>
        <v>-173.6</v>
      </c>
      <c r="SBP38" s="656"/>
      <c r="SBQ38" s="657" t="s">
        <v>942</v>
      </c>
      <c r="SBR38" s="658"/>
      <c r="SBS38" s="655">
        <f>-27.6-12.8-12.8-68.2-31-21.2</f>
        <v>-173.6</v>
      </c>
      <c r="SBT38" s="656"/>
      <c r="SBU38" s="657" t="s">
        <v>942</v>
      </c>
      <c r="SBV38" s="658"/>
      <c r="SBW38" s="655">
        <f>-27.6-12.8-12.8-68.2-31-21.2</f>
        <v>-173.6</v>
      </c>
      <c r="SBX38" s="656"/>
      <c r="SBY38" s="657" t="s">
        <v>942</v>
      </c>
      <c r="SBZ38" s="658"/>
      <c r="SCA38" s="655">
        <f>-27.6-12.8-12.8-68.2-31-21.2</f>
        <v>-173.6</v>
      </c>
      <c r="SCB38" s="656"/>
      <c r="SCC38" s="657" t="s">
        <v>942</v>
      </c>
      <c r="SCD38" s="658"/>
      <c r="SCE38" s="655">
        <f>-27.6-12.8-12.8-68.2-31-21.2</f>
        <v>-173.6</v>
      </c>
      <c r="SCF38" s="656"/>
      <c r="SCG38" s="657" t="s">
        <v>942</v>
      </c>
      <c r="SCH38" s="658"/>
      <c r="SCI38" s="655">
        <f>-27.6-12.8-12.8-68.2-31-21.2</f>
        <v>-173.6</v>
      </c>
      <c r="SCJ38" s="656"/>
      <c r="SCK38" s="657" t="s">
        <v>942</v>
      </c>
      <c r="SCL38" s="658"/>
      <c r="SCM38" s="655">
        <f>-27.6-12.8-12.8-68.2-31-21.2</f>
        <v>-173.6</v>
      </c>
      <c r="SCN38" s="656"/>
      <c r="SCO38" s="657" t="s">
        <v>942</v>
      </c>
      <c r="SCP38" s="658"/>
      <c r="SCQ38" s="655">
        <f>-27.6-12.8-12.8-68.2-31-21.2</f>
        <v>-173.6</v>
      </c>
      <c r="SCR38" s="656"/>
      <c r="SCS38" s="657" t="s">
        <v>942</v>
      </c>
      <c r="SCT38" s="658"/>
      <c r="SCU38" s="655">
        <f>-27.6-12.8-12.8-68.2-31-21.2</f>
        <v>-173.6</v>
      </c>
      <c r="SCV38" s="656"/>
      <c r="SCW38" s="657" t="s">
        <v>942</v>
      </c>
      <c r="SCX38" s="658"/>
      <c r="SCY38" s="655">
        <f>-27.6-12.8-12.8-68.2-31-21.2</f>
        <v>-173.6</v>
      </c>
      <c r="SCZ38" s="656"/>
      <c r="SDA38" s="657" t="s">
        <v>942</v>
      </c>
      <c r="SDB38" s="658"/>
      <c r="SDC38" s="655">
        <f>-27.6-12.8-12.8-68.2-31-21.2</f>
        <v>-173.6</v>
      </c>
      <c r="SDD38" s="656"/>
      <c r="SDE38" s="657" t="s">
        <v>942</v>
      </c>
      <c r="SDF38" s="658"/>
      <c r="SDG38" s="655">
        <f>-27.6-12.8-12.8-68.2-31-21.2</f>
        <v>-173.6</v>
      </c>
      <c r="SDH38" s="656"/>
      <c r="SDI38" s="657" t="s">
        <v>942</v>
      </c>
      <c r="SDJ38" s="658"/>
      <c r="SDK38" s="655">
        <f>-27.6-12.8-12.8-68.2-31-21.2</f>
        <v>-173.6</v>
      </c>
      <c r="SDL38" s="656"/>
      <c r="SDM38" s="657" t="s">
        <v>942</v>
      </c>
      <c r="SDN38" s="658"/>
      <c r="SDO38" s="655">
        <f>-27.6-12.8-12.8-68.2-31-21.2</f>
        <v>-173.6</v>
      </c>
      <c r="SDP38" s="656"/>
      <c r="SDQ38" s="657" t="s">
        <v>942</v>
      </c>
      <c r="SDR38" s="658"/>
      <c r="SDS38" s="655">
        <f>-27.6-12.8-12.8-68.2-31-21.2</f>
        <v>-173.6</v>
      </c>
      <c r="SDT38" s="656"/>
      <c r="SDU38" s="657" t="s">
        <v>942</v>
      </c>
      <c r="SDV38" s="658"/>
      <c r="SDW38" s="655">
        <f>-27.6-12.8-12.8-68.2-31-21.2</f>
        <v>-173.6</v>
      </c>
      <c r="SDX38" s="656"/>
      <c r="SDY38" s="657" t="s">
        <v>942</v>
      </c>
      <c r="SDZ38" s="658"/>
      <c r="SEA38" s="655">
        <f>-27.6-12.8-12.8-68.2-31-21.2</f>
        <v>-173.6</v>
      </c>
      <c r="SEB38" s="656"/>
      <c r="SEC38" s="657" t="s">
        <v>942</v>
      </c>
      <c r="SED38" s="658"/>
      <c r="SEE38" s="655">
        <f>-27.6-12.8-12.8-68.2-31-21.2</f>
        <v>-173.6</v>
      </c>
      <c r="SEF38" s="656"/>
      <c r="SEG38" s="657" t="s">
        <v>942</v>
      </c>
      <c r="SEH38" s="658"/>
      <c r="SEI38" s="655">
        <f>-27.6-12.8-12.8-68.2-31-21.2</f>
        <v>-173.6</v>
      </c>
      <c r="SEJ38" s="656"/>
      <c r="SEK38" s="657" t="s">
        <v>942</v>
      </c>
      <c r="SEL38" s="658"/>
      <c r="SEM38" s="655">
        <f>-27.6-12.8-12.8-68.2-31-21.2</f>
        <v>-173.6</v>
      </c>
      <c r="SEN38" s="656"/>
      <c r="SEO38" s="657" t="s">
        <v>942</v>
      </c>
      <c r="SEP38" s="658"/>
      <c r="SEQ38" s="655">
        <f>-27.6-12.8-12.8-68.2-31-21.2</f>
        <v>-173.6</v>
      </c>
      <c r="SER38" s="656"/>
      <c r="SES38" s="657" t="s">
        <v>942</v>
      </c>
      <c r="SET38" s="658"/>
      <c r="SEU38" s="655">
        <f>-27.6-12.8-12.8-68.2-31-21.2</f>
        <v>-173.6</v>
      </c>
      <c r="SEV38" s="656"/>
      <c r="SEW38" s="657" t="s">
        <v>942</v>
      </c>
      <c r="SEX38" s="658"/>
      <c r="SEY38" s="655">
        <f>-27.6-12.8-12.8-68.2-31-21.2</f>
        <v>-173.6</v>
      </c>
      <c r="SEZ38" s="656"/>
      <c r="SFA38" s="657" t="s">
        <v>942</v>
      </c>
      <c r="SFB38" s="658"/>
      <c r="SFC38" s="655">
        <f>-27.6-12.8-12.8-68.2-31-21.2</f>
        <v>-173.6</v>
      </c>
      <c r="SFD38" s="656"/>
      <c r="SFE38" s="657" t="s">
        <v>942</v>
      </c>
      <c r="SFF38" s="658"/>
      <c r="SFG38" s="655">
        <f>-27.6-12.8-12.8-68.2-31-21.2</f>
        <v>-173.6</v>
      </c>
      <c r="SFH38" s="656"/>
      <c r="SFI38" s="657" t="s">
        <v>942</v>
      </c>
      <c r="SFJ38" s="658"/>
      <c r="SFK38" s="655">
        <f>-27.6-12.8-12.8-68.2-31-21.2</f>
        <v>-173.6</v>
      </c>
      <c r="SFL38" s="656"/>
      <c r="SFM38" s="657" t="s">
        <v>942</v>
      </c>
      <c r="SFN38" s="658"/>
      <c r="SFO38" s="655">
        <f>-27.6-12.8-12.8-68.2-31-21.2</f>
        <v>-173.6</v>
      </c>
      <c r="SFP38" s="656"/>
      <c r="SFQ38" s="657" t="s">
        <v>942</v>
      </c>
      <c r="SFR38" s="658"/>
      <c r="SFS38" s="655">
        <f>-27.6-12.8-12.8-68.2-31-21.2</f>
        <v>-173.6</v>
      </c>
      <c r="SFT38" s="656"/>
      <c r="SFU38" s="657" t="s">
        <v>942</v>
      </c>
      <c r="SFV38" s="658"/>
      <c r="SFW38" s="655">
        <f>-27.6-12.8-12.8-68.2-31-21.2</f>
        <v>-173.6</v>
      </c>
      <c r="SFX38" s="656"/>
      <c r="SFY38" s="657" t="s">
        <v>942</v>
      </c>
      <c r="SFZ38" s="658"/>
      <c r="SGA38" s="655">
        <f>-27.6-12.8-12.8-68.2-31-21.2</f>
        <v>-173.6</v>
      </c>
      <c r="SGB38" s="656"/>
      <c r="SGC38" s="657" t="s">
        <v>942</v>
      </c>
      <c r="SGD38" s="658"/>
      <c r="SGE38" s="655">
        <f>-27.6-12.8-12.8-68.2-31-21.2</f>
        <v>-173.6</v>
      </c>
      <c r="SGF38" s="656"/>
      <c r="SGG38" s="657" t="s">
        <v>942</v>
      </c>
      <c r="SGH38" s="658"/>
      <c r="SGI38" s="655">
        <f>-27.6-12.8-12.8-68.2-31-21.2</f>
        <v>-173.6</v>
      </c>
      <c r="SGJ38" s="656"/>
      <c r="SGK38" s="657" t="s">
        <v>942</v>
      </c>
      <c r="SGL38" s="658"/>
      <c r="SGM38" s="655">
        <f>-27.6-12.8-12.8-68.2-31-21.2</f>
        <v>-173.6</v>
      </c>
      <c r="SGN38" s="656"/>
      <c r="SGO38" s="657" t="s">
        <v>942</v>
      </c>
      <c r="SGP38" s="658"/>
      <c r="SGQ38" s="655">
        <f>-27.6-12.8-12.8-68.2-31-21.2</f>
        <v>-173.6</v>
      </c>
      <c r="SGR38" s="656"/>
      <c r="SGS38" s="657" t="s">
        <v>942</v>
      </c>
      <c r="SGT38" s="658"/>
      <c r="SGU38" s="655">
        <f>-27.6-12.8-12.8-68.2-31-21.2</f>
        <v>-173.6</v>
      </c>
      <c r="SGV38" s="656"/>
      <c r="SGW38" s="657" t="s">
        <v>942</v>
      </c>
      <c r="SGX38" s="658"/>
      <c r="SGY38" s="655">
        <f>-27.6-12.8-12.8-68.2-31-21.2</f>
        <v>-173.6</v>
      </c>
      <c r="SGZ38" s="656"/>
      <c r="SHA38" s="657" t="s">
        <v>942</v>
      </c>
      <c r="SHB38" s="658"/>
      <c r="SHC38" s="655">
        <f>-27.6-12.8-12.8-68.2-31-21.2</f>
        <v>-173.6</v>
      </c>
      <c r="SHD38" s="656"/>
      <c r="SHE38" s="657" t="s">
        <v>942</v>
      </c>
      <c r="SHF38" s="658"/>
      <c r="SHG38" s="655">
        <f>-27.6-12.8-12.8-68.2-31-21.2</f>
        <v>-173.6</v>
      </c>
      <c r="SHH38" s="656"/>
      <c r="SHI38" s="657" t="s">
        <v>942</v>
      </c>
      <c r="SHJ38" s="658"/>
      <c r="SHK38" s="655">
        <f>-27.6-12.8-12.8-68.2-31-21.2</f>
        <v>-173.6</v>
      </c>
      <c r="SHL38" s="656"/>
      <c r="SHM38" s="657" t="s">
        <v>942</v>
      </c>
      <c r="SHN38" s="658"/>
      <c r="SHO38" s="655">
        <f>-27.6-12.8-12.8-68.2-31-21.2</f>
        <v>-173.6</v>
      </c>
      <c r="SHP38" s="656"/>
      <c r="SHQ38" s="657" t="s">
        <v>942</v>
      </c>
      <c r="SHR38" s="658"/>
      <c r="SHS38" s="655">
        <f>-27.6-12.8-12.8-68.2-31-21.2</f>
        <v>-173.6</v>
      </c>
      <c r="SHT38" s="656"/>
      <c r="SHU38" s="657" t="s">
        <v>942</v>
      </c>
      <c r="SHV38" s="658"/>
      <c r="SHW38" s="655">
        <f>-27.6-12.8-12.8-68.2-31-21.2</f>
        <v>-173.6</v>
      </c>
      <c r="SHX38" s="656"/>
      <c r="SHY38" s="657" t="s">
        <v>942</v>
      </c>
      <c r="SHZ38" s="658"/>
      <c r="SIA38" s="655">
        <f>-27.6-12.8-12.8-68.2-31-21.2</f>
        <v>-173.6</v>
      </c>
      <c r="SIB38" s="656"/>
      <c r="SIC38" s="657" t="s">
        <v>942</v>
      </c>
      <c r="SID38" s="658"/>
      <c r="SIE38" s="655">
        <f>-27.6-12.8-12.8-68.2-31-21.2</f>
        <v>-173.6</v>
      </c>
      <c r="SIF38" s="656"/>
      <c r="SIG38" s="657" t="s">
        <v>942</v>
      </c>
      <c r="SIH38" s="658"/>
      <c r="SII38" s="655">
        <f>-27.6-12.8-12.8-68.2-31-21.2</f>
        <v>-173.6</v>
      </c>
      <c r="SIJ38" s="656"/>
      <c r="SIK38" s="657" t="s">
        <v>942</v>
      </c>
      <c r="SIL38" s="658"/>
      <c r="SIM38" s="655">
        <f>-27.6-12.8-12.8-68.2-31-21.2</f>
        <v>-173.6</v>
      </c>
      <c r="SIN38" s="656"/>
      <c r="SIO38" s="657" t="s">
        <v>942</v>
      </c>
      <c r="SIP38" s="658"/>
      <c r="SIQ38" s="655">
        <f>-27.6-12.8-12.8-68.2-31-21.2</f>
        <v>-173.6</v>
      </c>
      <c r="SIR38" s="656"/>
      <c r="SIS38" s="657" t="s">
        <v>942</v>
      </c>
      <c r="SIT38" s="658"/>
      <c r="SIU38" s="655">
        <f>-27.6-12.8-12.8-68.2-31-21.2</f>
        <v>-173.6</v>
      </c>
      <c r="SIV38" s="656"/>
      <c r="SIW38" s="657" t="s">
        <v>942</v>
      </c>
      <c r="SIX38" s="658"/>
      <c r="SIY38" s="655">
        <f>-27.6-12.8-12.8-68.2-31-21.2</f>
        <v>-173.6</v>
      </c>
      <c r="SIZ38" s="656"/>
      <c r="SJA38" s="657" t="s">
        <v>942</v>
      </c>
      <c r="SJB38" s="658"/>
      <c r="SJC38" s="655">
        <f>-27.6-12.8-12.8-68.2-31-21.2</f>
        <v>-173.6</v>
      </c>
      <c r="SJD38" s="656"/>
      <c r="SJE38" s="657" t="s">
        <v>942</v>
      </c>
      <c r="SJF38" s="658"/>
      <c r="SJG38" s="655">
        <f>-27.6-12.8-12.8-68.2-31-21.2</f>
        <v>-173.6</v>
      </c>
      <c r="SJH38" s="656"/>
      <c r="SJI38" s="657" t="s">
        <v>942</v>
      </c>
      <c r="SJJ38" s="658"/>
      <c r="SJK38" s="655">
        <f>-27.6-12.8-12.8-68.2-31-21.2</f>
        <v>-173.6</v>
      </c>
      <c r="SJL38" s="656"/>
      <c r="SJM38" s="657" t="s">
        <v>942</v>
      </c>
      <c r="SJN38" s="658"/>
      <c r="SJO38" s="655">
        <f>-27.6-12.8-12.8-68.2-31-21.2</f>
        <v>-173.6</v>
      </c>
      <c r="SJP38" s="656"/>
      <c r="SJQ38" s="657" t="s">
        <v>942</v>
      </c>
      <c r="SJR38" s="658"/>
      <c r="SJS38" s="655">
        <f>-27.6-12.8-12.8-68.2-31-21.2</f>
        <v>-173.6</v>
      </c>
      <c r="SJT38" s="656"/>
      <c r="SJU38" s="657" t="s">
        <v>942</v>
      </c>
      <c r="SJV38" s="658"/>
      <c r="SJW38" s="655">
        <f>-27.6-12.8-12.8-68.2-31-21.2</f>
        <v>-173.6</v>
      </c>
      <c r="SJX38" s="656"/>
      <c r="SJY38" s="657" t="s">
        <v>942</v>
      </c>
      <c r="SJZ38" s="658"/>
      <c r="SKA38" s="655">
        <f>-27.6-12.8-12.8-68.2-31-21.2</f>
        <v>-173.6</v>
      </c>
      <c r="SKB38" s="656"/>
      <c r="SKC38" s="657" t="s">
        <v>942</v>
      </c>
      <c r="SKD38" s="658"/>
      <c r="SKE38" s="655">
        <f>-27.6-12.8-12.8-68.2-31-21.2</f>
        <v>-173.6</v>
      </c>
      <c r="SKF38" s="656"/>
      <c r="SKG38" s="657" t="s">
        <v>942</v>
      </c>
      <c r="SKH38" s="658"/>
      <c r="SKI38" s="655">
        <f>-27.6-12.8-12.8-68.2-31-21.2</f>
        <v>-173.6</v>
      </c>
      <c r="SKJ38" s="656"/>
      <c r="SKK38" s="657" t="s">
        <v>942</v>
      </c>
      <c r="SKL38" s="658"/>
      <c r="SKM38" s="655">
        <f>-27.6-12.8-12.8-68.2-31-21.2</f>
        <v>-173.6</v>
      </c>
      <c r="SKN38" s="656"/>
      <c r="SKO38" s="657" t="s">
        <v>942</v>
      </c>
      <c r="SKP38" s="658"/>
      <c r="SKQ38" s="655">
        <f>-27.6-12.8-12.8-68.2-31-21.2</f>
        <v>-173.6</v>
      </c>
      <c r="SKR38" s="656"/>
      <c r="SKS38" s="657" t="s">
        <v>942</v>
      </c>
      <c r="SKT38" s="658"/>
      <c r="SKU38" s="655">
        <f>-27.6-12.8-12.8-68.2-31-21.2</f>
        <v>-173.6</v>
      </c>
      <c r="SKV38" s="656"/>
      <c r="SKW38" s="657" t="s">
        <v>942</v>
      </c>
      <c r="SKX38" s="658"/>
      <c r="SKY38" s="655">
        <f>-27.6-12.8-12.8-68.2-31-21.2</f>
        <v>-173.6</v>
      </c>
      <c r="SKZ38" s="656"/>
      <c r="SLA38" s="657" t="s">
        <v>942</v>
      </c>
      <c r="SLB38" s="658"/>
      <c r="SLC38" s="655">
        <f>-27.6-12.8-12.8-68.2-31-21.2</f>
        <v>-173.6</v>
      </c>
      <c r="SLD38" s="656"/>
      <c r="SLE38" s="657" t="s">
        <v>942</v>
      </c>
      <c r="SLF38" s="658"/>
      <c r="SLG38" s="655">
        <f>-27.6-12.8-12.8-68.2-31-21.2</f>
        <v>-173.6</v>
      </c>
      <c r="SLH38" s="656"/>
      <c r="SLI38" s="657" t="s">
        <v>942</v>
      </c>
      <c r="SLJ38" s="658"/>
      <c r="SLK38" s="655">
        <f>-27.6-12.8-12.8-68.2-31-21.2</f>
        <v>-173.6</v>
      </c>
      <c r="SLL38" s="656"/>
      <c r="SLM38" s="657" t="s">
        <v>942</v>
      </c>
      <c r="SLN38" s="658"/>
      <c r="SLO38" s="655">
        <f>-27.6-12.8-12.8-68.2-31-21.2</f>
        <v>-173.6</v>
      </c>
      <c r="SLP38" s="656"/>
      <c r="SLQ38" s="657" t="s">
        <v>942</v>
      </c>
      <c r="SLR38" s="658"/>
      <c r="SLS38" s="655">
        <f>-27.6-12.8-12.8-68.2-31-21.2</f>
        <v>-173.6</v>
      </c>
      <c r="SLT38" s="656"/>
      <c r="SLU38" s="657" t="s">
        <v>942</v>
      </c>
      <c r="SLV38" s="658"/>
      <c r="SLW38" s="655">
        <f>-27.6-12.8-12.8-68.2-31-21.2</f>
        <v>-173.6</v>
      </c>
      <c r="SLX38" s="656"/>
      <c r="SLY38" s="657" t="s">
        <v>942</v>
      </c>
      <c r="SLZ38" s="658"/>
      <c r="SMA38" s="655">
        <f>-27.6-12.8-12.8-68.2-31-21.2</f>
        <v>-173.6</v>
      </c>
      <c r="SMB38" s="656"/>
      <c r="SMC38" s="657" t="s">
        <v>942</v>
      </c>
      <c r="SMD38" s="658"/>
      <c r="SME38" s="655">
        <f>-27.6-12.8-12.8-68.2-31-21.2</f>
        <v>-173.6</v>
      </c>
      <c r="SMF38" s="656"/>
      <c r="SMG38" s="657" t="s">
        <v>942</v>
      </c>
      <c r="SMH38" s="658"/>
      <c r="SMI38" s="655">
        <f>-27.6-12.8-12.8-68.2-31-21.2</f>
        <v>-173.6</v>
      </c>
      <c r="SMJ38" s="656"/>
      <c r="SMK38" s="657" t="s">
        <v>942</v>
      </c>
      <c r="SML38" s="658"/>
      <c r="SMM38" s="655">
        <f>-27.6-12.8-12.8-68.2-31-21.2</f>
        <v>-173.6</v>
      </c>
      <c r="SMN38" s="656"/>
      <c r="SMO38" s="657" t="s">
        <v>942</v>
      </c>
      <c r="SMP38" s="658"/>
      <c r="SMQ38" s="655">
        <f>-27.6-12.8-12.8-68.2-31-21.2</f>
        <v>-173.6</v>
      </c>
      <c r="SMR38" s="656"/>
      <c r="SMS38" s="657" t="s">
        <v>942</v>
      </c>
      <c r="SMT38" s="658"/>
      <c r="SMU38" s="655">
        <f>-27.6-12.8-12.8-68.2-31-21.2</f>
        <v>-173.6</v>
      </c>
      <c r="SMV38" s="656"/>
      <c r="SMW38" s="657" t="s">
        <v>942</v>
      </c>
      <c r="SMX38" s="658"/>
      <c r="SMY38" s="655">
        <f>-27.6-12.8-12.8-68.2-31-21.2</f>
        <v>-173.6</v>
      </c>
      <c r="SMZ38" s="656"/>
      <c r="SNA38" s="657" t="s">
        <v>942</v>
      </c>
      <c r="SNB38" s="658"/>
      <c r="SNC38" s="655">
        <f>-27.6-12.8-12.8-68.2-31-21.2</f>
        <v>-173.6</v>
      </c>
      <c r="SND38" s="656"/>
      <c r="SNE38" s="657" t="s">
        <v>942</v>
      </c>
      <c r="SNF38" s="658"/>
      <c r="SNG38" s="655">
        <f>-27.6-12.8-12.8-68.2-31-21.2</f>
        <v>-173.6</v>
      </c>
      <c r="SNH38" s="656"/>
      <c r="SNI38" s="657" t="s">
        <v>942</v>
      </c>
      <c r="SNJ38" s="658"/>
      <c r="SNK38" s="655">
        <f>-27.6-12.8-12.8-68.2-31-21.2</f>
        <v>-173.6</v>
      </c>
      <c r="SNL38" s="656"/>
      <c r="SNM38" s="657" t="s">
        <v>942</v>
      </c>
      <c r="SNN38" s="658"/>
      <c r="SNO38" s="655">
        <f>-27.6-12.8-12.8-68.2-31-21.2</f>
        <v>-173.6</v>
      </c>
      <c r="SNP38" s="656"/>
      <c r="SNQ38" s="657" t="s">
        <v>942</v>
      </c>
      <c r="SNR38" s="658"/>
      <c r="SNS38" s="655">
        <f>-27.6-12.8-12.8-68.2-31-21.2</f>
        <v>-173.6</v>
      </c>
      <c r="SNT38" s="656"/>
      <c r="SNU38" s="657" t="s">
        <v>942</v>
      </c>
      <c r="SNV38" s="658"/>
      <c r="SNW38" s="655">
        <f>-27.6-12.8-12.8-68.2-31-21.2</f>
        <v>-173.6</v>
      </c>
      <c r="SNX38" s="656"/>
      <c r="SNY38" s="657" t="s">
        <v>942</v>
      </c>
      <c r="SNZ38" s="658"/>
      <c r="SOA38" s="655">
        <f>-27.6-12.8-12.8-68.2-31-21.2</f>
        <v>-173.6</v>
      </c>
      <c r="SOB38" s="656"/>
      <c r="SOC38" s="657" t="s">
        <v>942</v>
      </c>
      <c r="SOD38" s="658"/>
      <c r="SOE38" s="655">
        <f>-27.6-12.8-12.8-68.2-31-21.2</f>
        <v>-173.6</v>
      </c>
      <c r="SOF38" s="656"/>
      <c r="SOG38" s="657" t="s">
        <v>942</v>
      </c>
      <c r="SOH38" s="658"/>
      <c r="SOI38" s="655">
        <f>-27.6-12.8-12.8-68.2-31-21.2</f>
        <v>-173.6</v>
      </c>
      <c r="SOJ38" s="656"/>
      <c r="SOK38" s="657" t="s">
        <v>942</v>
      </c>
      <c r="SOL38" s="658"/>
      <c r="SOM38" s="655">
        <f>-27.6-12.8-12.8-68.2-31-21.2</f>
        <v>-173.6</v>
      </c>
      <c r="SON38" s="656"/>
      <c r="SOO38" s="657" t="s">
        <v>942</v>
      </c>
      <c r="SOP38" s="658"/>
      <c r="SOQ38" s="655">
        <f>-27.6-12.8-12.8-68.2-31-21.2</f>
        <v>-173.6</v>
      </c>
      <c r="SOR38" s="656"/>
      <c r="SOS38" s="657" t="s">
        <v>942</v>
      </c>
      <c r="SOT38" s="658"/>
      <c r="SOU38" s="655">
        <f>-27.6-12.8-12.8-68.2-31-21.2</f>
        <v>-173.6</v>
      </c>
      <c r="SOV38" s="656"/>
      <c r="SOW38" s="657" t="s">
        <v>942</v>
      </c>
      <c r="SOX38" s="658"/>
      <c r="SOY38" s="655">
        <f>-27.6-12.8-12.8-68.2-31-21.2</f>
        <v>-173.6</v>
      </c>
      <c r="SOZ38" s="656"/>
      <c r="SPA38" s="657" t="s">
        <v>942</v>
      </c>
      <c r="SPB38" s="658"/>
      <c r="SPC38" s="655">
        <f>-27.6-12.8-12.8-68.2-31-21.2</f>
        <v>-173.6</v>
      </c>
      <c r="SPD38" s="656"/>
      <c r="SPE38" s="657" t="s">
        <v>942</v>
      </c>
      <c r="SPF38" s="658"/>
      <c r="SPG38" s="655">
        <f>-27.6-12.8-12.8-68.2-31-21.2</f>
        <v>-173.6</v>
      </c>
      <c r="SPH38" s="656"/>
      <c r="SPI38" s="657" t="s">
        <v>942</v>
      </c>
      <c r="SPJ38" s="658"/>
      <c r="SPK38" s="655">
        <f>-27.6-12.8-12.8-68.2-31-21.2</f>
        <v>-173.6</v>
      </c>
      <c r="SPL38" s="656"/>
      <c r="SPM38" s="657" t="s">
        <v>942</v>
      </c>
      <c r="SPN38" s="658"/>
      <c r="SPO38" s="655">
        <f>-27.6-12.8-12.8-68.2-31-21.2</f>
        <v>-173.6</v>
      </c>
      <c r="SPP38" s="656"/>
      <c r="SPQ38" s="657" t="s">
        <v>942</v>
      </c>
      <c r="SPR38" s="658"/>
      <c r="SPS38" s="655">
        <f>-27.6-12.8-12.8-68.2-31-21.2</f>
        <v>-173.6</v>
      </c>
      <c r="SPT38" s="656"/>
      <c r="SPU38" s="657" t="s">
        <v>942</v>
      </c>
      <c r="SPV38" s="658"/>
      <c r="SPW38" s="655">
        <f>-27.6-12.8-12.8-68.2-31-21.2</f>
        <v>-173.6</v>
      </c>
      <c r="SPX38" s="656"/>
      <c r="SPY38" s="657" t="s">
        <v>942</v>
      </c>
      <c r="SPZ38" s="658"/>
      <c r="SQA38" s="655">
        <f>-27.6-12.8-12.8-68.2-31-21.2</f>
        <v>-173.6</v>
      </c>
      <c r="SQB38" s="656"/>
      <c r="SQC38" s="657" t="s">
        <v>942</v>
      </c>
      <c r="SQD38" s="658"/>
      <c r="SQE38" s="655">
        <f>-27.6-12.8-12.8-68.2-31-21.2</f>
        <v>-173.6</v>
      </c>
      <c r="SQF38" s="656"/>
      <c r="SQG38" s="657" t="s">
        <v>942</v>
      </c>
      <c r="SQH38" s="658"/>
      <c r="SQI38" s="655">
        <f>-27.6-12.8-12.8-68.2-31-21.2</f>
        <v>-173.6</v>
      </c>
      <c r="SQJ38" s="656"/>
      <c r="SQK38" s="657" t="s">
        <v>942</v>
      </c>
      <c r="SQL38" s="658"/>
      <c r="SQM38" s="655">
        <f>-27.6-12.8-12.8-68.2-31-21.2</f>
        <v>-173.6</v>
      </c>
      <c r="SQN38" s="656"/>
      <c r="SQO38" s="657" t="s">
        <v>942</v>
      </c>
      <c r="SQP38" s="658"/>
      <c r="SQQ38" s="655">
        <f>-27.6-12.8-12.8-68.2-31-21.2</f>
        <v>-173.6</v>
      </c>
      <c r="SQR38" s="656"/>
      <c r="SQS38" s="657" t="s">
        <v>942</v>
      </c>
      <c r="SQT38" s="658"/>
      <c r="SQU38" s="655">
        <f>-27.6-12.8-12.8-68.2-31-21.2</f>
        <v>-173.6</v>
      </c>
      <c r="SQV38" s="656"/>
      <c r="SQW38" s="657" t="s">
        <v>942</v>
      </c>
      <c r="SQX38" s="658"/>
      <c r="SQY38" s="655">
        <f>-27.6-12.8-12.8-68.2-31-21.2</f>
        <v>-173.6</v>
      </c>
      <c r="SQZ38" s="656"/>
      <c r="SRA38" s="657" t="s">
        <v>942</v>
      </c>
      <c r="SRB38" s="658"/>
      <c r="SRC38" s="655">
        <f>-27.6-12.8-12.8-68.2-31-21.2</f>
        <v>-173.6</v>
      </c>
      <c r="SRD38" s="656"/>
      <c r="SRE38" s="657" t="s">
        <v>942</v>
      </c>
      <c r="SRF38" s="658"/>
      <c r="SRG38" s="655">
        <f>-27.6-12.8-12.8-68.2-31-21.2</f>
        <v>-173.6</v>
      </c>
      <c r="SRH38" s="656"/>
      <c r="SRI38" s="657" t="s">
        <v>942</v>
      </c>
      <c r="SRJ38" s="658"/>
      <c r="SRK38" s="655">
        <f>-27.6-12.8-12.8-68.2-31-21.2</f>
        <v>-173.6</v>
      </c>
      <c r="SRL38" s="656"/>
      <c r="SRM38" s="657" t="s">
        <v>942</v>
      </c>
      <c r="SRN38" s="658"/>
      <c r="SRO38" s="655">
        <f>-27.6-12.8-12.8-68.2-31-21.2</f>
        <v>-173.6</v>
      </c>
      <c r="SRP38" s="656"/>
      <c r="SRQ38" s="657" t="s">
        <v>942</v>
      </c>
      <c r="SRR38" s="658"/>
      <c r="SRS38" s="655">
        <f>-27.6-12.8-12.8-68.2-31-21.2</f>
        <v>-173.6</v>
      </c>
      <c r="SRT38" s="656"/>
      <c r="SRU38" s="657" t="s">
        <v>942</v>
      </c>
      <c r="SRV38" s="658"/>
      <c r="SRW38" s="655">
        <f>-27.6-12.8-12.8-68.2-31-21.2</f>
        <v>-173.6</v>
      </c>
      <c r="SRX38" s="656"/>
      <c r="SRY38" s="657" t="s">
        <v>942</v>
      </c>
      <c r="SRZ38" s="658"/>
      <c r="SSA38" s="655">
        <f>-27.6-12.8-12.8-68.2-31-21.2</f>
        <v>-173.6</v>
      </c>
      <c r="SSB38" s="656"/>
      <c r="SSC38" s="657" t="s">
        <v>942</v>
      </c>
      <c r="SSD38" s="658"/>
      <c r="SSE38" s="655">
        <f>-27.6-12.8-12.8-68.2-31-21.2</f>
        <v>-173.6</v>
      </c>
      <c r="SSF38" s="656"/>
      <c r="SSG38" s="657" t="s">
        <v>942</v>
      </c>
      <c r="SSH38" s="658"/>
      <c r="SSI38" s="655">
        <f>-27.6-12.8-12.8-68.2-31-21.2</f>
        <v>-173.6</v>
      </c>
      <c r="SSJ38" s="656"/>
      <c r="SSK38" s="657" t="s">
        <v>942</v>
      </c>
      <c r="SSL38" s="658"/>
      <c r="SSM38" s="655">
        <f>-27.6-12.8-12.8-68.2-31-21.2</f>
        <v>-173.6</v>
      </c>
      <c r="SSN38" s="656"/>
      <c r="SSO38" s="657" t="s">
        <v>942</v>
      </c>
      <c r="SSP38" s="658"/>
      <c r="SSQ38" s="655">
        <f>-27.6-12.8-12.8-68.2-31-21.2</f>
        <v>-173.6</v>
      </c>
      <c r="SSR38" s="656"/>
      <c r="SSS38" s="657" t="s">
        <v>942</v>
      </c>
      <c r="SST38" s="658"/>
      <c r="SSU38" s="655">
        <f>-27.6-12.8-12.8-68.2-31-21.2</f>
        <v>-173.6</v>
      </c>
      <c r="SSV38" s="656"/>
      <c r="SSW38" s="657" t="s">
        <v>942</v>
      </c>
      <c r="SSX38" s="658"/>
      <c r="SSY38" s="655">
        <f>-27.6-12.8-12.8-68.2-31-21.2</f>
        <v>-173.6</v>
      </c>
      <c r="SSZ38" s="656"/>
      <c r="STA38" s="657" t="s">
        <v>942</v>
      </c>
      <c r="STB38" s="658"/>
      <c r="STC38" s="655">
        <f>-27.6-12.8-12.8-68.2-31-21.2</f>
        <v>-173.6</v>
      </c>
      <c r="STD38" s="656"/>
      <c r="STE38" s="657" t="s">
        <v>942</v>
      </c>
      <c r="STF38" s="658"/>
      <c r="STG38" s="655">
        <f>-27.6-12.8-12.8-68.2-31-21.2</f>
        <v>-173.6</v>
      </c>
      <c r="STH38" s="656"/>
      <c r="STI38" s="657" t="s">
        <v>942</v>
      </c>
      <c r="STJ38" s="658"/>
      <c r="STK38" s="655">
        <f>-27.6-12.8-12.8-68.2-31-21.2</f>
        <v>-173.6</v>
      </c>
      <c r="STL38" s="656"/>
      <c r="STM38" s="657" t="s">
        <v>942</v>
      </c>
      <c r="STN38" s="658"/>
      <c r="STO38" s="655">
        <f>-27.6-12.8-12.8-68.2-31-21.2</f>
        <v>-173.6</v>
      </c>
      <c r="STP38" s="656"/>
      <c r="STQ38" s="657" t="s">
        <v>942</v>
      </c>
      <c r="STR38" s="658"/>
      <c r="STS38" s="655">
        <f>-27.6-12.8-12.8-68.2-31-21.2</f>
        <v>-173.6</v>
      </c>
      <c r="STT38" s="656"/>
      <c r="STU38" s="657" t="s">
        <v>942</v>
      </c>
      <c r="STV38" s="658"/>
      <c r="STW38" s="655">
        <f>-27.6-12.8-12.8-68.2-31-21.2</f>
        <v>-173.6</v>
      </c>
      <c r="STX38" s="656"/>
      <c r="STY38" s="657" t="s">
        <v>942</v>
      </c>
      <c r="STZ38" s="658"/>
      <c r="SUA38" s="655">
        <f>-27.6-12.8-12.8-68.2-31-21.2</f>
        <v>-173.6</v>
      </c>
      <c r="SUB38" s="656"/>
      <c r="SUC38" s="657" t="s">
        <v>942</v>
      </c>
      <c r="SUD38" s="658"/>
      <c r="SUE38" s="655">
        <f>-27.6-12.8-12.8-68.2-31-21.2</f>
        <v>-173.6</v>
      </c>
      <c r="SUF38" s="656"/>
      <c r="SUG38" s="657" t="s">
        <v>942</v>
      </c>
      <c r="SUH38" s="658"/>
      <c r="SUI38" s="655">
        <f>-27.6-12.8-12.8-68.2-31-21.2</f>
        <v>-173.6</v>
      </c>
      <c r="SUJ38" s="656"/>
      <c r="SUK38" s="657" t="s">
        <v>942</v>
      </c>
      <c r="SUL38" s="658"/>
      <c r="SUM38" s="655">
        <f>-27.6-12.8-12.8-68.2-31-21.2</f>
        <v>-173.6</v>
      </c>
      <c r="SUN38" s="656"/>
      <c r="SUO38" s="657" t="s">
        <v>942</v>
      </c>
      <c r="SUP38" s="658"/>
      <c r="SUQ38" s="655">
        <f>-27.6-12.8-12.8-68.2-31-21.2</f>
        <v>-173.6</v>
      </c>
      <c r="SUR38" s="656"/>
      <c r="SUS38" s="657" t="s">
        <v>942</v>
      </c>
      <c r="SUT38" s="658"/>
      <c r="SUU38" s="655">
        <f>-27.6-12.8-12.8-68.2-31-21.2</f>
        <v>-173.6</v>
      </c>
      <c r="SUV38" s="656"/>
      <c r="SUW38" s="657" t="s">
        <v>942</v>
      </c>
      <c r="SUX38" s="658"/>
      <c r="SUY38" s="655">
        <f>-27.6-12.8-12.8-68.2-31-21.2</f>
        <v>-173.6</v>
      </c>
      <c r="SUZ38" s="656"/>
      <c r="SVA38" s="657" t="s">
        <v>942</v>
      </c>
      <c r="SVB38" s="658"/>
      <c r="SVC38" s="655">
        <f>-27.6-12.8-12.8-68.2-31-21.2</f>
        <v>-173.6</v>
      </c>
      <c r="SVD38" s="656"/>
      <c r="SVE38" s="657" t="s">
        <v>942</v>
      </c>
      <c r="SVF38" s="658"/>
      <c r="SVG38" s="655">
        <f>-27.6-12.8-12.8-68.2-31-21.2</f>
        <v>-173.6</v>
      </c>
      <c r="SVH38" s="656"/>
      <c r="SVI38" s="657" t="s">
        <v>942</v>
      </c>
      <c r="SVJ38" s="658"/>
      <c r="SVK38" s="655">
        <f>-27.6-12.8-12.8-68.2-31-21.2</f>
        <v>-173.6</v>
      </c>
      <c r="SVL38" s="656"/>
      <c r="SVM38" s="657" t="s">
        <v>942</v>
      </c>
      <c r="SVN38" s="658"/>
      <c r="SVO38" s="655">
        <f>-27.6-12.8-12.8-68.2-31-21.2</f>
        <v>-173.6</v>
      </c>
      <c r="SVP38" s="656"/>
      <c r="SVQ38" s="657" t="s">
        <v>942</v>
      </c>
      <c r="SVR38" s="658"/>
      <c r="SVS38" s="655">
        <f>-27.6-12.8-12.8-68.2-31-21.2</f>
        <v>-173.6</v>
      </c>
      <c r="SVT38" s="656"/>
      <c r="SVU38" s="657" t="s">
        <v>942</v>
      </c>
      <c r="SVV38" s="658"/>
      <c r="SVW38" s="655">
        <f>-27.6-12.8-12.8-68.2-31-21.2</f>
        <v>-173.6</v>
      </c>
      <c r="SVX38" s="656"/>
      <c r="SVY38" s="657" t="s">
        <v>942</v>
      </c>
      <c r="SVZ38" s="658"/>
      <c r="SWA38" s="655">
        <f>-27.6-12.8-12.8-68.2-31-21.2</f>
        <v>-173.6</v>
      </c>
      <c r="SWB38" s="656"/>
      <c r="SWC38" s="657" t="s">
        <v>942</v>
      </c>
      <c r="SWD38" s="658"/>
      <c r="SWE38" s="655">
        <f>-27.6-12.8-12.8-68.2-31-21.2</f>
        <v>-173.6</v>
      </c>
      <c r="SWF38" s="656"/>
      <c r="SWG38" s="657" t="s">
        <v>942</v>
      </c>
      <c r="SWH38" s="658"/>
      <c r="SWI38" s="655">
        <f>-27.6-12.8-12.8-68.2-31-21.2</f>
        <v>-173.6</v>
      </c>
      <c r="SWJ38" s="656"/>
      <c r="SWK38" s="657" t="s">
        <v>942</v>
      </c>
      <c r="SWL38" s="658"/>
      <c r="SWM38" s="655">
        <f>-27.6-12.8-12.8-68.2-31-21.2</f>
        <v>-173.6</v>
      </c>
      <c r="SWN38" s="656"/>
      <c r="SWO38" s="657" t="s">
        <v>942</v>
      </c>
      <c r="SWP38" s="658"/>
      <c r="SWQ38" s="655">
        <f>-27.6-12.8-12.8-68.2-31-21.2</f>
        <v>-173.6</v>
      </c>
      <c r="SWR38" s="656"/>
      <c r="SWS38" s="657" t="s">
        <v>942</v>
      </c>
      <c r="SWT38" s="658"/>
      <c r="SWU38" s="655">
        <f>-27.6-12.8-12.8-68.2-31-21.2</f>
        <v>-173.6</v>
      </c>
      <c r="SWV38" s="656"/>
      <c r="SWW38" s="657" t="s">
        <v>942</v>
      </c>
      <c r="SWX38" s="658"/>
      <c r="SWY38" s="655">
        <f>-27.6-12.8-12.8-68.2-31-21.2</f>
        <v>-173.6</v>
      </c>
      <c r="SWZ38" s="656"/>
      <c r="SXA38" s="657" t="s">
        <v>942</v>
      </c>
      <c r="SXB38" s="658"/>
      <c r="SXC38" s="655">
        <f>-27.6-12.8-12.8-68.2-31-21.2</f>
        <v>-173.6</v>
      </c>
      <c r="SXD38" s="656"/>
      <c r="SXE38" s="657" t="s">
        <v>942</v>
      </c>
      <c r="SXF38" s="658"/>
      <c r="SXG38" s="655">
        <f>-27.6-12.8-12.8-68.2-31-21.2</f>
        <v>-173.6</v>
      </c>
      <c r="SXH38" s="656"/>
      <c r="SXI38" s="657" t="s">
        <v>942</v>
      </c>
      <c r="SXJ38" s="658"/>
      <c r="SXK38" s="655">
        <f>-27.6-12.8-12.8-68.2-31-21.2</f>
        <v>-173.6</v>
      </c>
      <c r="SXL38" s="656"/>
      <c r="SXM38" s="657" t="s">
        <v>942</v>
      </c>
      <c r="SXN38" s="658"/>
      <c r="SXO38" s="655">
        <f>-27.6-12.8-12.8-68.2-31-21.2</f>
        <v>-173.6</v>
      </c>
      <c r="SXP38" s="656"/>
      <c r="SXQ38" s="657" t="s">
        <v>942</v>
      </c>
      <c r="SXR38" s="658"/>
      <c r="SXS38" s="655">
        <f>-27.6-12.8-12.8-68.2-31-21.2</f>
        <v>-173.6</v>
      </c>
      <c r="SXT38" s="656"/>
      <c r="SXU38" s="657" t="s">
        <v>942</v>
      </c>
      <c r="SXV38" s="658"/>
      <c r="SXW38" s="655">
        <f>-27.6-12.8-12.8-68.2-31-21.2</f>
        <v>-173.6</v>
      </c>
      <c r="SXX38" s="656"/>
      <c r="SXY38" s="657" t="s">
        <v>942</v>
      </c>
      <c r="SXZ38" s="658"/>
      <c r="SYA38" s="655">
        <f>-27.6-12.8-12.8-68.2-31-21.2</f>
        <v>-173.6</v>
      </c>
      <c r="SYB38" s="656"/>
      <c r="SYC38" s="657" t="s">
        <v>942</v>
      </c>
      <c r="SYD38" s="658"/>
      <c r="SYE38" s="655">
        <f>-27.6-12.8-12.8-68.2-31-21.2</f>
        <v>-173.6</v>
      </c>
      <c r="SYF38" s="656"/>
      <c r="SYG38" s="657" t="s">
        <v>942</v>
      </c>
      <c r="SYH38" s="658"/>
      <c r="SYI38" s="655">
        <f>-27.6-12.8-12.8-68.2-31-21.2</f>
        <v>-173.6</v>
      </c>
      <c r="SYJ38" s="656"/>
      <c r="SYK38" s="657" t="s">
        <v>942</v>
      </c>
      <c r="SYL38" s="658"/>
      <c r="SYM38" s="655">
        <f>-27.6-12.8-12.8-68.2-31-21.2</f>
        <v>-173.6</v>
      </c>
      <c r="SYN38" s="656"/>
      <c r="SYO38" s="657" t="s">
        <v>942</v>
      </c>
      <c r="SYP38" s="658"/>
      <c r="SYQ38" s="655">
        <f>-27.6-12.8-12.8-68.2-31-21.2</f>
        <v>-173.6</v>
      </c>
      <c r="SYR38" s="656"/>
      <c r="SYS38" s="657" t="s">
        <v>942</v>
      </c>
      <c r="SYT38" s="658"/>
      <c r="SYU38" s="655">
        <f>-27.6-12.8-12.8-68.2-31-21.2</f>
        <v>-173.6</v>
      </c>
      <c r="SYV38" s="656"/>
      <c r="SYW38" s="657" t="s">
        <v>942</v>
      </c>
      <c r="SYX38" s="658"/>
      <c r="SYY38" s="655">
        <f>-27.6-12.8-12.8-68.2-31-21.2</f>
        <v>-173.6</v>
      </c>
      <c r="SYZ38" s="656"/>
      <c r="SZA38" s="657" t="s">
        <v>942</v>
      </c>
      <c r="SZB38" s="658"/>
      <c r="SZC38" s="655">
        <f>-27.6-12.8-12.8-68.2-31-21.2</f>
        <v>-173.6</v>
      </c>
      <c r="SZD38" s="656"/>
      <c r="SZE38" s="657" t="s">
        <v>942</v>
      </c>
      <c r="SZF38" s="658"/>
      <c r="SZG38" s="655">
        <f>-27.6-12.8-12.8-68.2-31-21.2</f>
        <v>-173.6</v>
      </c>
      <c r="SZH38" s="656"/>
      <c r="SZI38" s="657" t="s">
        <v>942</v>
      </c>
      <c r="SZJ38" s="658"/>
      <c r="SZK38" s="655">
        <f>-27.6-12.8-12.8-68.2-31-21.2</f>
        <v>-173.6</v>
      </c>
      <c r="SZL38" s="656"/>
      <c r="SZM38" s="657" t="s">
        <v>942</v>
      </c>
      <c r="SZN38" s="658"/>
      <c r="SZO38" s="655">
        <f>-27.6-12.8-12.8-68.2-31-21.2</f>
        <v>-173.6</v>
      </c>
      <c r="SZP38" s="656"/>
      <c r="SZQ38" s="657" t="s">
        <v>942</v>
      </c>
      <c r="SZR38" s="658"/>
      <c r="SZS38" s="655">
        <f>-27.6-12.8-12.8-68.2-31-21.2</f>
        <v>-173.6</v>
      </c>
      <c r="SZT38" s="656"/>
      <c r="SZU38" s="657" t="s">
        <v>942</v>
      </c>
      <c r="SZV38" s="658"/>
      <c r="SZW38" s="655">
        <f>-27.6-12.8-12.8-68.2-31-21.2</f>
        <v>-173.6</v>
      </c>
      <c r="SZX38" s="656"/>
      <c r="SZY38" s="657" t="s">
        <v>942</v>
      </c>
      <c r="SZZ38" s="658"/>
      <c r="TAA38" s="655">
        <f>-27.6-12.8-12.8-68.2-31-21.2</f>
        <v>-173.6</v>
      </c>
      <c r="TAB38" s="656"/>
      <c r="TAC38" s="657" t="s">
        <v>942</v>
      </c>
      <c r="TAD38" s="658"/>
      <c r="TAE38" s="655">
        <f>-27.6-12.8-12.8-68.2-31-21.2</f>
        <v>-173.6</v>
      </c>
      <c r="TAF38" s="656"/>
      <c r="TAG38" s="657" t="s">
        <v>942</v>
      </c>
      <c r="TAH38" s="658"/>
      <c r="TAI38" s="655">
        <f>-27.6-12.8-12.8-68.2-31-21.2</f>
        <v>-173.6</v>
      </c>
      <c r="TAJ38" s="656"/>
      <c r="TAK38" s="657" t="s">
        <v>942</v>
      </c>
      <c r="TAL38" s="658"/>
      <c r="TAM38" s="655">
        <f>-27.6-12.8-12.8-68.2-31-21.2</f>
        <v>-173.6</v>
      </c>
      <c r="TAN38" s="656"/>
      <c r="TAO38" s="657" t="s">
        <v>942</v>
      </c>
      <c r="TAP38" s="658"/>
      <c r="TAQ38" s="655">
        <f>-27.6-12.8-12.8-68.2-31-21.2</f>
        <v>-173.6</v>
      </c>
      <c r="TAR38" s="656"/>
      <c r="TAS38" s="657" t="s">
        <v>942</v>
      </c>
      <c r="TAT38" s="658"/>
      <c r="TAU38" s="655">
        <f>-27.6-12.8-12.8-68.2-31-21.2</f>
        <v>-173.6</v>
      </c>
      <c r="TAV38" s="656"/>
      <c r="TAW38" s="657" t="s">
        <v>942</v>
      </c>
      <c r="TAX38" s="658"/>
      <c r="TAY38" s="655">
        <f>-27.6-12.8-12.8-68.2-31-21.2</f>
        <v>-173.6</v>
      </c>
      <c r="TAZ38" s="656"/>
      <c r="TBA38" s="657" t="s">
        <v>942</v>
      </c>
      <c r="TBB38" s="658"/>
      <c r="TBC38" s="655">
        <f>-27.6-12.8-12.8-68.2-31-21.2</f>
        <v>-173.6</v>
      </c>
      <c r="TBD38" s="656"/>
      <c r="TBE38" s="657" t="s">
        <v>942</v>
      </c>
      <c r="TBF38" s="658"/>
      <c r="TBG38" s="655">
        <f>-27.6-12.8-12.8-68.2-31-21.2</f>
        <v>-173.6</v>
      </c>
      <c r="TBH38" s="656"/>
      <c r="TBI38" s="657" t="s">
        <v>942</v>
      </c>
      <c r="TBJ38" s="658"/>
      <c r="TBK38" s="655">
        <f>-27.6-12.8-12.8-68.2-31-21.2</f>
        <v>-173.6</v>
      </c>
      <c r="TBL38" s="656"/>
      <c r="TBM38" s="657" t="s">
        <v>942</v>
      </c>
      <c r="TBN38" s="658"/>
      <c r="TBO38" s="655">
        <f>-27.6-12.8-12.8-68.2-31-21.2</f>
        <v>-173.6</v>
      </c>
      <c r="TBP38" s="656"/>
      <c r="TBQ38" s="657" t="s">
        <v>942</v>
      </c>
      <c r="TBR38" s="658"/>
      <c r="TBS38" s="655">
        <f>-27.6-12.8-12.8-68.2-31-21.2</f>
        <v>-173.6</v>
      </c>
      <c r="TBT38" s="656"/>
      <c r="TBU38" s="657" t="s">
        <v>942</v>
      </c>
      <c r="TBV38" s="658"/>
      <c r="TBW38" s="655">
        <f>-27.6-12.8-12.8-68.2-31-21.2</f>
        <v>-173.6</v>
      </c>
      <c r="TBX38" s="656"/>
      <c r="TBY38" s="657" t="s">
        <v>942</v>
      </c>
      <c r="TBZ38" s="658"/>
      <c r="TCA38" s="655">
        <f>-27.6-12.8-12.8-68.2-31-21.2</f>
        <v>-173.6</v>
      </c>
      <c r="TCB38" s="656"/>
      <c r="TCC38" s="657" t="s">
        <v>942</v>
      </c>
      <c r="TCD38" s="658"/>
      <c r="TCE38" s="655">
        <f>-27.6-12.8-12.8-68.2-31-21.2</f>
        <v>-173.6</v>
      </c>
      <c r="TCF38" s="656"/>
      <c r="TCG38" s="657" t="s">
        <v>942</v>
      </c>
      <c r="TCH38" s="658"/>
      <c r="TCI38" s="655">
        <f>-27.6-12.8-12.8-68.2-31-21.2</f>
        <v>-173.6</v>
      </c>
      <c r="TCJ38" s="656"/>
      <c r="TCK38" s="657" t="s">
        <v>942</v>
      </c>
      <c r="TCL38" s="658"/>
      <c r="TCM38" s="655">
        <f>-27.6-12.8-12.8-68.2-31-21.2</f>
        <v>-173.6</v>
      </c>
      <c r="TCN38" s="656"/>
      <c r="TCO38" s="657" t="s">
        <v>942</v>
      </c>
      <c r="TCP38" s="658"/>
      <c r="TCQ38" s="655">
        <f>-27.6-12.8-12.8-68.2-31-21.2</f>
        <v>-173.6</v>
      </c>
      <c r="TCR38" s="656"/>
      <c r="TCS38" s="657" t="s">
        <v>942</v>
      </c>
      <c r="TCT38" s="658"/>
      <c r="TCU38" s="655">
        <f>-27.6-12.8-12.8-68.2-31-21.2</f>
        <v>-173.6</v>
      </c>
      <c r="TCV38" s="656"/>
      <c r="TCW38" s="657" t="s">
        <v>942</v>
      </c>
      <c r="TCX38" s="658"/>
      <c r="TCY38" s="655">
        <f>-27.6-12.8-12.8-68.2-31-21.2</f>
        <v>-173.6</v>
      </c>
      <c r="TCZ38" s="656"/>
      <c r="TDA38" s="657" t="s">
        <v>942</v>
      </c>
      <c r="TDB38" s="658"/>
      <c r="TDC38" s="655">
        <f>-27.6-12.8-12.8-68.2-31-21.2</f>
        <v>-173.6</v>
      </c>
      <c r="TDD38" s="656"/>
      <c r="TDE38" s="657" t="s">
        <v>942</v>
      </c>
      <c r="TDF38" s="658"/>
      <c r="TDG38" s="655">
        <f>-27.6-12.8-12.8-68.2-31-21.2</f>
        <v>-173.6</v>
      </c>
      <c r="TDH38" s="656"/>
      <c r="TDI38" s="657" t="s">
        <v>942</v>
      </c>
      <c r="TDJ38" s="658"/>
      <c r="TDK38" s="655">
        <f>-27.6-12.8-12.8-68.2-31-21.2</f>
        <v>-173.6</v>
      </c>
      <c r="TDL38" s="656"/>
      <c r="TDM38" s="657" t="s">
        <v>942</v>
      </c>
      <c r="TDN38" s="658"/>
      <c r="TDO38" s="655">
        <f>-27.6-12.8-12.8-68.2-31-21.2</f>
        <v>-173.6</v>
      </c>
      <c r="TDP38" s="656"/>
      <c r="TDQ38" s="657" t="s">
        <v>942</v>
      </c>
      <c r="TDR38" s="658"/>
      <c r="TDS38" s="655">
        <f>-27.6-12.8-12.8-68.2-31-21.2</f>
        <v>-173.6</v>
      </c>
      <c r="TDT38" s="656"/>
      <c r="TDU38" s="657" t="s">
        <v>942</v>
      </c>
      <c r="TDV38" s="658"/>
      <c r="TDW38" s="655">
        <f>-27.6-12.8-12.8-68.2-31-21.2</f>
        <v>-173.6</v>
      </c>
      <c r="TDX38" s="656"/>
      <c r="TDY38" s="657" t="s">
        <v>942</v>
      </c>
      <c r="TDZ38" s="658"/>
      <c r="TEA38" s="655">
        <f>-27.6-12.8-12.8-68.2-31-21.2</f>
        <v>-173.6</v>
      </c>
      <c r="TEB38" s="656"/>
      <c r="TEC38" s="657" t="s">
        <v>942</v>
      </c>
      <c r="TED38" s="658"/>
      <c r="TEE38" s="655">
        <f>-27.6-12.8-12.8-68.2-31-21.2</f>
        <v>-173.6</v>
      </c>
      <c r="TEF38" s="656"/>
      <c r="TEG38" s="657" t="s">
        <v>942</v>
      </c>
      <c r="TEH38" s="658"/>
      <c r="TEI38" s="655">
        <f>-27.6-12.8-12.8-68.2-31-21.2</f>
        <v>-173.6</v>
      </c>
      <c r="TEJ38" s="656"/>
      <c r="TEK38" s="657" t="s">
        <v>942</v>
      </c>
      <c r="TEL38" s="658"/>
      <c r="TEM38" s="655">
        <f>-27.6-12.8-12.8-68.2-31-21.2</f>
        <v>-173.6</v>
      </c>
      <c r="TEN38" s="656"/>
      <c r="TEO38" s="657" t="s">
        <v>942</v>
      </c>
      <c r="TEP38" s="658"/>
      <c r="TEQ38" s="655">
        <f>-27.6-12.8-12.8-68.2-31-21.2</f>
        <v>-173.6</v>
      </c>
      <c r="TER38" s="656"/>
      <c r="TES38" s="657" t="s">
        <v>942</v>
      </c>
      <c r="TET38" s="658"/>
      <c r="TEU38" s="655">
        <f>-27.6-12.8-12.8-68.2-31-21.2</f>
        <v>-173.6</v>
      </c>
      <c r="TEV38" s="656"/>
      <c r="TEW38" s="657" t="s">
        <v>942</v>
      </c>
      <c r="TEX38" s="658"/>
      <c r="TEY38" s="655">
        <f>-27.6-12.8-12.8-68.2-31-21.2</f>
        <v>-173.6</v>
      </c>
      <c r="TEZ38" s="656"/>
      <c r="TFA38" s="657" t="s">
        <v>942</v>
      </c>
      <c r="TFB38" s="658"/>
      <c r="TFC38" s="655">
        <f>-27.6-12.8-12.8-68.2-31-21.2</f>
        <v>-173.6</v>
      </c>
      <c r="TFD38" s="656"/>
      <c r="TFE38" s="657" t="s">
        <v>942</v>
      </c>
      <c r="TFF38" s="658"/>
      <c r="TFG38" s="655">
        <f>-27.6-12.8-12.8-68.2-31-21.2</f>
        <v>-173.6</v>
      </c>
      <c r="TFH38" s="656"/>
      <c r="TFI38" s="657" t="s">
        <v>942</v>
      </c>
      <c r="TFJ38" s="658"/>
      <c r="TFK38" s="655">
        <f>-27.6-12.8-12.8-68.2-31-21.2</f>
        <v>-173.6</v>
      </c>
      <c r="TFL38" s="656"/>
      <c r="TFM38" s="657" t="s">
        <v>942</v>
      </c>
      <c r="TFN38" s="658"/>
      <c r="TFO38" s="655">
        <f>-27.6-12.8-12.8-68.2-31-21.2</f>
        <v>-173.6</v>
      </c>
      <c r="TFP38" s="656"/>
      <c r="TFQ38" s="657" t="s">
        <v>942</v>
      </c>
      <c r="TFR38" s="658"/>
      <c r="TFS38" s="655">
        <f>-27.6-12.8-12.8-68.2-31-21.2</f>
        <v>-173.6</v>
      </c>
      <c r="TFT38" s="656"/>
      <c r="TFU38" s="657" t="s">
        <v>942</v>
      </c>
      <c r="TFV38" s="658"/>
      <c r="TFW38" s="655">
        <f>-27.6-12.8-12.8-68.2-31-21.2</f>
        <v>-173.6</v>
      </c>
      <c r="TFX38" s="656"/>
      <c r="TFY38" s="657" t="s">
        <v>942</v>
      </c>
      <c r="TFZ38" s="658"/>
      <c r="TGA38" s="655">
        <f>-27.6-12.8-12.8-68.2-31-21.2</f>
        <v>-173.6</v>
      </c>
      <c r="TGB38" s="656"/>
      <c r="TGC38" s="657" t="s">
        <v>942</v>
      </c>
      <c r="TGD38" s="658"/>
      <c r="TGE38" s="655">
        <f>-27.6-12.8-12.8-68.2-31-21.2</f>
        <v>-173.6</v>
      </c>
      <c r="TGF38" s="656"/>
      <c r="TGG38" s="657" t="s">
        <v>942</v>
      </c>
      <c r="TGH38" s="658"/>
      <c r="TGI38" s="655">
        <f>-27.6-12.8-12.8-68.2-31-21.2</f>
        <v>-173.6</v>
      </c>
      <c r="TGJ38" s="656"/>
      <c r="TGK38" s="657" t="s">
        <v>942</v>
      </c>
      <c r="TGL38" s="658"/>
      <c r="TGM38" s="655">
        <f>-27.6-12.8-12.8-68.2-31-21.2</f>
        <v>-173.6</v>
      </c>
      <c r="TGN38" s="656"/>
      <c r="TGO38" s="657" t="s">
        <v>942</v>
      </c>
      <c r="TGP38" s="658"/>
      <c r="TGQ38" s="655">
        <f>-27.6-12.8-12.8-68.2-31-21.2</f>
        <v>-173.6</v>
      </c>
      <c r="TGR38" s="656"/>
      <c r="TGS38" s="657" t="s">
        <v>942</v>
      </c>
      <c r="TGT38" s="658"/>
      <c r="TGU38" s="655">
        <f>-27.6-12.8-12.8-68.2-31-21.2</f>
        <v>-173.6</v>
      </c>
      <c r="TGV38" s="656"/>
      <c r="TGW38" s="657" t="s">
        <v>942</v>
      </c>
      <c r="TGX38" s="658"/>
      <c r="TGY38" s="655">
        <f>-27.6-12.8-12.8-68.2-31-21.2</f>
        <v>-173.6</v>
      </c>
      <c r="TGZ38" s="656"/>
      <c r="THA38" s="657" t="s">
        <v>942</v>
      </c>
      <c r="THB38" s="658"/>
      <c r="THC38" s="655">
        <f>-27.6-12.8-12.8-68.2-31-21.2</f>
        <v>-173.6</v>
      </c>
      <c r="THD38" s="656"/>
      <c r="THE38" s="657" t="s">
        <v>942</v>
      </c>
      <c r="THF38" s="658"/>
      <c r="THG38" s="655">
        <f>-27.6-12.8-12.8-68.2-31-21.2</f>
        <v>-173.6</v>
      </c>
      <c r="THH38" s="656"/>
      <c r="THI38" s="657" t="s">
        <v>942</v>
      </c>
      <c r="THJ38" s="658"/>
      <c r="THK38" s="655">
        <f>-27.6-12.8-12.8-68.2-31-21.2</f>
        <v>-173.6</v>
      </c>
      <c r="THL38" s="656"/>
      <c r="THM38" s="657" t="s">
        <v>942</v>
      </c>
      <c r="THN38" s="658"/>
      <c r="THO38" s="655">
        <f>-27.6-12.8-12.8-68.2-31-21.2</f>
        <v>-173.6</v>
      </c>
      <c r="THP38" s="656"/>
      <c r="THQ38" s="657" t="s">
        <v>942</v>
      </c>
      <c r="THR38" s="658"/>
      <c r="THS38" s="655">
        <f>-27.6-12.8-12.8-68.2-31-21.2</f>
        <v>-173.6</v>
      </c>
      <c r="THT38" s="656"/>
      <c r="THU38" s="657" t="s">
        <v>942</v>
      </c>
      <c r="THV38" s="658"/>
      <c r="THW38" s="655">
        <f>-27.6-12.8-12.8-68.2-31-21.2</f>
        <v>-173.6</v>
      </c>
      <c r="THX38" s="656"/>
      <c r="THY38" s="657" t="s">
        <v>942</v>
      </c>
      <c r="THZ38" s="658"/>
      <c r="TIA38" s="655">
        <f>-27.6-12.8-12.8-68.2-31-21.2</f>
        <v>-173.6</v>
      </c>
      <c r="TIB38" s="656"/>
      <c r="TIC38" s="657" t="s">
        <v>942</v>
      </c>
      <c r="TID38" s="658"/>
      <c r="TIE38" s="655">
        <f>-27.6-12.8-12.8-68.2-31-21.2</f>
        <v>-173.6</v>
      </c>
      <c r="TIF38" s="656"/>
      <c r="TIG38" s="657" t="s">
        <v>942</v>
      </c>
      <c r="TIH38" s="658"/>
      <c r="TII38" s="655">
        <f>-27.6-12.8-12.8-68.2-31-21.2</f>
        <v>-173.6</v>
      </c>
      <c r="TIJ38" s="656"/>
      <c r="TIK38" s="657" t="s">
        <v>942</v>
      </c>
      <c r="TIL38" s="658"/>
      <c r="TIM38" s="655">
        <f>-27.6-12.8-12.8-68.2-31-21.2</f>
        <v>-173.6</v>
      </c>
      <c r="TIN38" s="656"/>
      <c r="TIO38" s="657" t="s">
        <v>942</v>
      </c>
      <c r="TIP38" s="658"/>
      <c r="TIQ38" s="655">
        <f>-27.6-12.8-12.8-68.2-31-21.2</f>
        <v>-173.6</v>
      </c>
      <c r="TIR38" s="656"/>
      <c r="TIS38" s="657" t="s">
        <v>942</v>
      </c>
      <c r="TIT38" s="658"/>
      <c r="TIU38" s="655">
        <f>-27.6-12.8-12.8-68.2-31-21.2</f>
        <v>-173.6</v>
      </c>
      <c r="TIV38" s="656"/>
      <c r="TIW38" s="657" t="s">
        <v>942</v>
      </c>
      <c r="TIX38" s="658"/>
      <c r="TIY38" s="655">
        <f>-27.6-12.8-12.8-68.2-31-21.2</f>
        <v>-173.6</v>
      </c>
      <c r="TIZ38" s="656"/>
      <c r="TJA38" s="657" t="s">
        <v>942</v>
      </c>
      <c r="TJB38" s="658"/>
      <c r="TJC38" s="655">
        <f>-27.6-12.8-12.8-68.2-31-21.2</f>
        <v>-173.6</v>
      </c>
      <c r="TJD38" s="656"/>
      <c r="TJE38" s="657" t="s">
        <v>942</v>
      </c>
      <c r="TJF38" s="658"/>
      <c r="TJG38" s="655">
        <f>-27.6-12.8-12.8-68.2-31-21.2</f>
        <v>-173.6</v>
      </c>
      <c r="TJH38" s="656"/>
      <c r="TJI38" s="657" t="s">
        <v>942</v>
      </c>
      <c r="TJJ38" s="658"/>
      <c r="TJK38" s="655">
        <f>-27.6-12.8-12.8-68.2-31-21.2</f>
        <v>-173.6</v>
      </c>
      <c r="TJL38" s="656"/>
      <c r="TJM38" s="657" t="s">
        <v>942</v>
      </c>
      <c r="TJN38" s="658"/>
      <c r="TJO38" s="655">
        <f>-27.6-12.8-12.8-68.2-31-21.2</f>
        <v>-173.6</v>
      </c>
      <c r="TJP38" s="656"/>
      <c r="TJQ38" s="657" t="s">
        <v>942</v>
      </c>
      <c r="TJR38" s="658"/>
      <c r="TJS38" s="655">
        <f>-27.6-12.8-12.8-68.2-31-21.2</f>
        <v>-173.6</v>
      </c>
      <c r="TJT38" s="656"/>
      <c r="TJU38" s="657" t="s">
        <v>942</v>
      </c>
      <c r="TJV38" s="658"/>
      <c r="TJW38" s="655">
        <f>-27.6-12.8-12.8-68.2-31-21.2</f>
        <v>-173.6</v>
      </c>
      <c r="TJX38" s="656"/>
      <c r="TJY38" s="657" t="s">
        <v>942</v>
      </c>
      <c r="TJZ38" s="658"/>
      <c r="TKA38" s="655">
        <f>-27.6-12.8-12.8-68.2-31-21.2</f>
        <v>-173.6</v>
      </c>
      <c r="TKB38" s="656"/>
      <c r="TKC38" s="657" t="s">
        <v>942</v>
      </c>
      <c r="TKD38" s="658"/>
      <c r="TKE38" s="655">
        <f>-27.6-12.8-12.8-68.2-31-21.2</f>
        <v>-173.6</v>
      </c>
      <c r="TKF38" s="656"/>
      <c r="TKG38" s="657" t="s">
        <v>942</v>
      </c>
      <c r="TKH38" s="658"/>
      <c r="TKI38" s="655">
        <f>-27.6-12.8-12.8-68.2-31-21.2</f>
        <v>-173.6</v>
      </c>
      <c r="TKJ38" s="656"/>
      <c r="TKK38" s="657" t="s">
        <v>942</v>
      </c>
      <c r="TKL38" s="658"/>
      <c r="TKM38" s="655">
        <f>-27.6-12.8-12.8-68.2-31-21.2</f>
        <v>-173.6</v>
      </c>
      <c r="TKN38" s="656"/>
      <c r="TKO38" s="657" t="s">
        <v>942</v>
      </c>
      <c r="TKP38" s="658"/>
      <c r="TKQ38" s="655">
        <f>-27.6-12.8-12.8-68.2-31-21.2</f>
        <v>-173.6</v>
      </c>
      <c r="TKR38" s="656"/>
      <c r="TKS38" s="657" t="s">
        <v>942</v>
      </c>
      <c r="TKT38" s="658"/>
      <c r="TKU38" s="655">
        <f>-27.6-12.8-12.8-68.2-31-21.2</f>
        <v>-173.6</v>
      </c>
      <c r="TKV38" s="656"/>
      <c r="TKW38" s="657" t="s">
        <v>942</v>
      </c>
      <c r="TKX38" s="658"/>
      <c r="TKY38" s="655">
        <f>-27.6-12.8-12.8-68.2-31-21.2</f>
        <v>-173.6</v>
      </c>
      <c r="TKZ38" s="656"/>
      <c r="TLA38" s="657" t="s">
        <v>942</v>
      </c>
      <c r="TLB38" s="658"/>
      <c r="TLC38" s="655">
        <f>-27.6-12.8-12.8-68.2-31-21.2</f>
        <v>-173.6</v>
      </c>
      <c r="TLD38" s="656"/>
      <c r="TLE38" s="657" t="s">
        <v>942</v>
      </c>
      <c r="TLF38" s="658"/>
      <c r="TLG38" s="655">
        <f>-27.6-12.8-12.8-68.2-31-21.2</f>
        <v>-173.6</v>
      </c>
      <c r="TLH38" s="656"/>
      <c r="TLI38" s="657" t="s">
        <v>942</v>
      </c>
      <c r="TLJ38" s="658"/>
      <c r="TLK38" s="655">
        <f>-27.6-12.8-12.8-68.2-31-21.2</f>
        <v>-173.6</v>
      </c>
      <c r="TLL38" s="656"/>
      <c r="TLM38" s="657" t="s">
        <v>942</v>
      </c>
      <c r="TLN38" s="658"/>
      <c r="TLO38" s="655">
        <f>-27.6-12.8-12.8-68.2-31-21.2</f>
        <v>-173.6</v>
      </c>
      <c r="TLP38" s="656"/>
      <c r="TLQ38" s="657" t="s">
        <v>942</v>
      </c>
      <c r="TLR38" s="658"/>
      <c r="TLS38" s="655">
        <f>-27.6-12.8-12.8-68.2-31-21.2</f>
        <v>-173.6</v>
      </c>
      <c r="TLT38" s="656"/>
      <c r="TLU38" s="657" t="s">
        <v>942</v>
      </c>
      <c r="TLV38" s="658"/>
      <c r="TLW38" s="655">
        <f>-27.6-12.8-12.8-68.2-31-21.2</f>
        <v>-173.6</v>
      </c>
      <c r="TLX38" s="656"/>
      <c r="TLY38" s="657" t="s">
        <v>942</v>
      </c>
      <c r="TLZ38" s="658"/>
      <c r="TMA38" s="655">
        <f>-27.6-12.8-12.8-68.2-31-21.2</f>
        <v>-173.6</v>
      </c>
      <c r="TMB38" s="656"/>
      <c r="TMC38" s="657" t="s">
        <v>942</v>
      </c>
      <c r="TMD38" s="658"/>
      <c r="TME38" s="655">
        <f>-27.6-12.8-12.8-68.2-31-21.2</f>
        <v>-173.6</v>
      </c>
      <c r="TMF38" s="656"/>
      <c r="TMG38" s="657" t="s">
        <v>942</v>
      </c>
      <c r="TMH38" s="658"/>
      <c r="TMI38" s="655">
        <f>-27.6-12.8-12.8-68.2-31-21.2</f>
        <v>-173.6</v>
      </c>
      <c r="TMJ38" s="656"/>
      <c r="TMK38" s="657" t="s">
        <v>942</v>
      </c>
      <c r="TML38" s="658"/>
      <c r="TMM38" s="655">
        <f>-27.6-12.8-12.8-68.2-31-21.2</f>
        <v>-173.6</v>
      </c>
      <c r="TMN38" s="656"/>
      <c r="TMO38" s="657" t="s">
        <v>942</v>
      </c>
      <c r="TMP38" s="658"/>
      <c r="TMQ38" s="655">
        <f>-27.6-12.8-12.8-68.2-31-21.2</f>
        <v>-173.6</v>
      </c>
      <c r="TMR38" s="656"/>
      <c r="TMS38" s="657" t="s">
        <v>942</v>
      </c>
      <c r="TMT38" s="658"/>
      <c r="TMU38" s="655">
        <f>-27.6-12.8-12.8-68.2-31-21.2</f>
        <v>-173.6</v>
      </c>
      <c r="TMV38" s="656"/>
      <c r="TMW38" s="657" t="s">
        <v>942</v>
      </c>
      <c r="TMX38" s="658"/>
      <c r="TMY38" s="655">
        <f>-27.6-12.8-12.8-68.2-31-21.2</f>
        <v>-173.6</v>
      </c>
      <c r="TMZ38" s="656"/>
      <c r="TNA38" s="657" t="s">
        <v>942</v>
      </c>
      <c r="TNB38" s="658"/>
      <c r="TNC38" s="655">
        <f>-27.6-12.8-12.8-68.2-31-21.2</f>
        <v>-173.6</v>
      </c>
      <c r="TND38" s="656"/>
      <c r="TNE38" s="657" t="s">
        <v>942</v>
      </c>
      <c r="TNF38" s="658"/>
      <c r="TNG38" s="655">
        <f>-27.6-12.8-12.8-68.2-31-21.2</f>
        <v>-173.6</v>
      </c>
      <c r="TNH38" s="656"/>
      <c r="TNI38" s="657" t="s">
        <v>942</v>
      </c>
      <c r="TNJ38" s="658"/>
      <c r="TNK38" s="655">
        <f>-27.6-12.8-12.8-68.2-31-21.2</f>
        <v>-173.6</v>
      </c>
      <c r="TNL38" s="656"/>
      <c r="TNM38" s="657" t="s">
        <v>942</v>
      </c>
      <c r="TNN38" s="658"/>
      <c r="TNO38" s="655">
        <f>-27.6-12.8-12.8-68.2-31-21.2</f>
        <v>-173.6</v>
      </c>
      <c r="TNP38" s="656"/>
      <c r="TNQ38" s="657" t="s">
        <v>942</v>
      </c>
      <c r="TNR38" s="658"/>
      <c r="TNS38" s="655">
        <f>-27.6-12.8-12.8-68.2-31-21.2</f>
        <v>-173.6</v>
      </c>
      <c r="TNT38" s="656"/>
      <c r="TNU38" s="657" t="s">
        <v>942</v>
      </c>
      <c r="TNV38" s="658"/>
      <c r="TNW38" s="655">
        <f>-27.6-12.8-12.8-68.2-31-21.2</f>
        <v>-173.6</v>
      </c>
      <c r="TNX38" s="656"/>
      <c r="TNY38" s="657" t="s">
        <v>942</v>
      </c>
      <c r="TNZ38" s="658"/>
      <c r="TOA38" s="655">
        <f>-27.6-12.8-12.8-68.2-31-21.2</f>
        <v>-173.6</v>
      </c>
      <c r="TOB38" s="656"/>
      <c r="TOC38" s="657" t="s">
        <v>942</v>
      </c>
      <c r="TOD38" s="658"/>
      <c r="TOE38" s="655">
        <f>-27.6-12.8-12.8-68.2-31-21.2</f>
        <v>-173.6</v>
      </c>
      <c r="TOF38" s="656"/>
      <c r="TOG38" s="657" t="s">
        <v>942</v>
      </c>
      <c r="TOH38" s="658"/>
      <c r="TOI38" s="655">
        <f>-27.6-12.8-12.8-68.2-31-21.2</f>
        <v>-173.6</v>
      </c>
      <c r="TOJ38" s="656"/>
      <c r="TOK38" s="657" t="s">
        <v>942</v>
      </c>
      <c r="TOL38" s="658"/>
      <c r="TOM38" s="655">
        <f>-27.6-12.8-12.8-68.2-31-21.2</f>
        <v>-173.6</v>
      </c>
      <c r="TON38" s="656"/>
      <c r="TOO38" s="657" t="s">
        <v>942</v>
      </c>
      <c r="TOP38" s="658"/>
      <c r="TOQ38" s="655">
        <f>-27.6-12.8-12.8-68.2-31-21.2</f>
        <v>-173.6</v>
      </c>
      <c r="TOR38" s="656"/>
      <c r="TOS38" s="657" t="s">
        <v>942</v>
      </c>
      <c r="TOT38" s="658"/>
      <c r="TOU38" s="655">
        <f>-27.6-12.8-12.8-68.2-31-21.2</f>
        <v>-173.6</v>
      </c>
      <c r="TOV38" s="656"/>
      <c r="TOW38" s="657" t="s">
        <v>942</v>
      </c>
      <c r="TOX38" s="658"/>
      <c r="TOY38" s="655">
        <f>-27.6-12.8-12.8-68.2-31-21.2</f>
        <v>-173.6</v>
      </c>
      <c r="TOZ38" s="656"/>
      <c r="TPA38" s="657" t="s">
        <v>942</v>
      </c>
      <c r="TPB38" s="658"/>
      <c r="TPC38" s="655">
        <f>-27.6-12.8-12.8-68.2-31-21.2</f>
        <v>-173.6</v>
      </c>
      <c r="TPD38" s="656"/>
      <c r="TPE38" s="657" t="s">
        <v>942</v>
      </c>
      <c r="TPF38" s="658"/>
      <c r="TPG38" s="655">
        <f>-27.6-12.8-12.8-68.2-31-21.2</f>
        <v>-173.6</v>
      </c>
      <c r="TPH38" s="656"/>
      <c r="TPI38" s="657" t="s">
        <v>942</v>
      </c>
      <c r="TPJ38" s="658"/>
      <c r="TPK38" s="655">
        <f>-27.6-12.8-12.8-68.2-31-21.2</f>
        <v>-173.6</v>
      </c>
      <c r="TPL38" s="656"/>
      <c r="TPM38" s="657" t="s">
        <v>942</v>
      </c>
      <c r="TPN38" s="658"/>
      <c r="TPO38" s="655">
        <f>-27.6-12.8-12.8-68.2-31-21.2</f>
        <v>-173.6</v>
      </c>
      <c r="TPP38" s="656"/>
      <c r="TPQ38" s="657" t="s">
        <v>942</v>
      </c>
      <c r="TPR38" s="658"/>
      <c r="TPS38" s="655">
        <f>-27.6-12.8-12.8-68.2-31-21.2</f>
        <v>-173.6</v>
      </c>
      <c r="TPT38" s="656"/>
      <c r="TPU38" s="657" t="s">
        <v>942</v>
      </c>
      <c r="TPV38" s="658"/>
      <c r="TPW38" s="655">
        <f>-27.6-12.8-12.8-68.2-31-21.2</f>
        <v>-173.6</v>
      </c>
      <c r="TPX38" s="656"/>
      <c r="TPY38" s="657" t="s">
        <v>942</v>
      </c>
      <c r="TPZ38" s="658"/>
      <c r="TQA38" s="655">
        <f>-27.6-12.8-12.8-68.2-31-21.2</f>
        <v>-173.6</v>
      </c>
      <c r="TQB38" s="656"/>
      <c r="TQC38" s="657" t="s">
        <v>942</v>
      </c>
      <c r="TQD38" s="658"/>
      <c r="TQE38" s="655">
        <f>-27.6-12.8-12.8-68.2-31-21.2</f>
        <v>-173.6</v>
      </c>
      <c r="TQF38" s="656"/>
      <c r="TQG38" s="657" t="s">
        <v>942</v>
      </c>
      <c r="TQH38" s="658"/>
      <c r="TQI38" s="655">
        <f>-27.6-12.8-12.8-68.2-31-21.2</f>
        <v>-173.6</v>
      </c>
      <c r="TQJ38" s="656"/>
      <c r="TQK38" s="657" t="s">
        <v>942</v>
      </c>
      <c r="TQL38" s="658"/>
      <c r="TQM38" s="655">
        <f>-27.6-12.8-12.8-68.2-31-21.2</f>
        <v>-173.6</v>
      </c>
      <c r="TQN38" s="656"/>
      <c r="TQO38" s="657" t="s">
        <v>942</v>
      </c>
      <c r="TQP38" s="658"/>
      <c r="TQQ38" s="655">
        <f>-27.6-12.8-12.8-68.2-31-21.2</f>
        <v>-173.6</v>
      </c>
      <c r="TQR38" s="656"/>
      <c r="TQS38" s="657" t="s">
        <v>942</v>
      </c>
      <c r="TQT38" s="658"/>
      <c r="TQU38" s="655">
        <f>-27.6-12.8-12.8-68.2-31-21.2</f>
        <v>-173.6</v>
      </c>
      <c r="TQV38" s="656"/>
      <c r="TQW38" s="657" t="s">
        <v>942</v>
      </c>
      <c r="TQX38" s="658"/>
      <c r="TQY38" s="655">
        <f>-27.6-12.8-12.8-68.2-31-21.2</f>
        <v>-173.6</v>
      </c>
      <c r="TQZ38" s="656"/>
      <c r="TRA38" s="657" t="s">
        <v>942</v>
      </c>
      <c r="TRB38" s="658"/>
      <c r="TRC38" s="655">
        <f>-27.6-12.8-12.8-68.2-31-21.2</f>
        <v>-173.6</v>
      </c>
      <c r="TRD38" s="656"/>
      <c r="TRE38" s="657" t="s">
        <v>942</v>
      </c>
      <c r="TRF38" s="658"/>
      <c r="TRG38" s="655">
        <f>-27.6-12.8-12.8-68.2-31-21.2</f>
        <v>-173.6</v>
      </c>
      <c r="TRH38" s="656"/>
      <c r="TRI38" s="657" t="s">
        <v>942</v>
      </c>
      <c r="TRJ38" s="658"/>
      <c r="TRK38" s="655">
        <f>-27.6-12.8-12.8-68.2-31-21.2</f>
        <v>-173.6</v>
      </c>
      <c r="TRL38" s="656"/>
      <c r="TRM38" s="657" t="s">
        <v>942</v>
      </c>
      <c r="TRN38" s="658"/>
      <c r="TRO38" s="655">
        <f>-27.6-12.8-12.8-68.2-31-21.2</f>
        <v>-173.6</v>
      </c>
      <c r="TRP38" s="656"/>
      <c r="TRQ38" s="657" t="s">
        <v>942</v>
      </c>
      <c r="TRR38" s="658"/>
      <c r="TRS38" s="655">
        <f>-27.6-12.8-12.8-68.2-31-21.2</f>
        <v>-173.6</v>
      </c>
      <c r="TRT38" s="656"/>
      <c r="TRU38" s="657" t="s">
        <v>942</v>
      </c>
      <c r="TRV38" s="658"/>
      <c r="TRW38" s="655">
        <f>-27.6-12.8-12.8-68.2-31-21.2</f>
        <v>-173.6</v>
      </c>
      <c r="TRX38" s="656"/>
      <c r="TRY38" s="657" t="s">
        <v>942</v>
      </c>
      <c r="TRZ38" s="658"/>
      <c r="TSA38" s="655">
        <f>-27.6-12.8-12.8-68.2-31-21.2</f>
        <v>-173.6</v>
      </c>
      <c r="TSB38" s="656"/>
      <c r="TSC38" s="657" t="s">
        <v>942</v>
      </c>
      <c r="TSD38" s="658"/>
      <c r="TSE38" s="655">
        <f>-27.6-12.8-12.8-68.2-31-21.2</f>
        <v>-173.6</v>
      </c>
      <c r="TSF38" s="656"/>
      <c r="TSG38" s="657" t="s">
        <v>942</v>
      </c>
      <c r="TSH38" s="658"/>
      <c r="TSI38" s="655">
        <f>-27.6-12.8-12.8-68.2-31-21.2</f>
        <v>-173.6</v>
      </c>
      <c r="TSJ38" s="656"/>
      <c r="TSK38" s="657" t="s">
        <v>942</v>
      </c>
      <c r="TSL38" s="658"/>
      <c r="TSM38" s="655">
        <f>-27.6-12.8-12.8-68.2-31-21.2</f>
        <v>-173.6</v>
      </c>
      <c r="TSN38" s="656"/>
      <c r="TSO38" s="657" t="s">
        <v>942</v>
      </c>
      <c r="TSP38" s="658"/>
      <c r="TSQ38" s="655">
        <f>-27.6-12.8-12.8-68.2-31-21.2</f>
        <v>-173.6</v>
      </c>
      <c r="TSR38" s="656"/>
      <c r="TSS38" s="657" t="s">
        <v>942</v>
      </c>
      <c r="TST38" s="658"/>
      <c r="TSU38" s="655">
        <f>-27.6-12.8-12.8-68.2-31-21.2</f>
        <v>-173.6</v>
      </c>
      <c r="TSV38" s="656"/>
      <c r="TSW38" s="657" t="s">
        <v>942</v>
      </c>
      <c r="TSX38" s="658"/>
      <c r="TSY38" s="655">
        <f>-27.6-12.8-12.8-68.2-31-21.2</f>
        <v>-173.6</v>
      </c>
      <c r="TSZ38" s="656"/>
      <c r="TTA38" s="657" t="s">
        <v>942</v>
      </c>
      <c r="TTB38" s="658"/>
      <c r="TTC38" s="655">
        <f>-27.6-12.8-12.8-68.2-31-21.2</f>
        <v>-173.6</v>
      </c>
      <c r="TTD38" s="656"/>
      <c r="TTE38" s="657" t="s">
        <v>942</v>
      </c>
      <c r="TTF38" s="658"/>
      <c r="TTG38" s="655">
        <f>-27.6-12.8-12.8-68.2-31-21.2</f>
        <v>-173.6</v>
      </c>
      <c r="TTH38" s="656"/>
      <c r="TTI38" s="657" t="s">
        <v>942</v>
      </c>
      <c r="TTJ38" s="658"/>
      <c r="TTK38" s="655">
        <f>-27.6-12.8-12.8-68.2-31-21.2</f>
        <v>-173.6</v>
      </c>
      <c r="TTL38" s="656"/>
      <c r="TTM38" s="657" t="s">
        <v>942</v>
      </c>
      <c r="TTN38" s="658"/>
      <c r="TTO38" s="655">
        <f>-27.6-12.8-12.8-68.2-31-21.2</f>
        <v>-173.6</v>
      </c>
      <c r="TTP38" s="656"/>
      <c r="TTQ38" s="657" t="s">
        <v>942</v>
      </c>
      <c r="TTR38" s="658"/>
      <c r="TTS38" s="655">
        <f>-27.6-12.8-12.8-68.2-31-21.2</f>
        <v>-173.6</v>
      </c>
      <c r="TTT38" s="656"/>
      <c r="TTU38" s="657" t="s">
        <v>942</v>
      </c>
      <c r="TTV38" s="658"/>
      <c r="TTW38" s="655">
        <f>-27.6-12.8-12.8-68.2-31-21.2</f>
        <v>-173.6</v>
      </c>
      <c r="TTX38" s="656"/>
      <c r="TTY38" s="657" t="s">
        <v>942</v>
      </c>
      <c r="TTZ38" s="658"/>
      <c r="TUA38" s="655">
        <f>-27.6-12.8-12.8-68.2-31-21.2</f>
        <v>-173.6</v>
      </c>
      <c r="TUB38" s="656"/>
      <c r="TUC38" s="657" t="s">
        <v>942</v>
      </c>
      <c r="TUD38" s="658"/>
      <c r="TUE38" s="655">
        <f>-27.6-12.8-12.8-68.2-31-21.2</f>
        <v>-173.6</v>
      </c>
      <c r="TUF38" s="656"/>
      <c r="TUG38" s="657" t="s">
        <v>942</v>
      </c>
      <c r="TUH38" s="658"/>
      <c r="TUI38" s="655">
        <f>-27.6-12.8-12.8-68.2-31-21.2</f>
        <v>-173.6</v>
      </c>
      <c r="TUJ38" s="656"/>
      <c r="TUK38" s="657" t="s">
        <v>942</v>
      </c>
      <c r="TUL38" s="658"/>
      <c r="TUM38" s="655">
        <f>-27.6-12.8-12.8-68.2-31-21.2</f>
        <v>-173.6</v>
      </c>
      <c r="TUN38" s="656"/>
      <c r="TUO38" s="657" t="s">
        <v>942</v>
      </c>
      <c r="TUP38" s="658"/>
      <c r="TUQ38" s="655">
        <f>-27.6-12.8-12.8-68.2-31-21.2</f>
        <v>-173.6</v>
      </c>
      <c r="TUR38" s="656"/>
      <c r="TUS38" s="657" t="s">
        <v>942</v>
      </c>
      <c r="TUT38" s="658"/>
      <c r="TUU38" s="655">
        <f>-27.6-12.8-12.8-68.2-31-21.2</f>
        <v>-173.6</v>
      </c>
      <c r="TUV38" s="656"/>
      <c r="TUW38" s="657" t="s">
        <v>942</v>
      </c>
      <c r="TUX38" s="658"/>
      <c r="TUY38" s="655">
        <f>-27.6-12.8-12.8-68.2-31-21.2</f>
        <v>-173.6</v>
      </c>
      <c r="TUZ38" s="656"/>
      <c r="TVA38" s="657" t="s">
        <v>942</v>
      </c>
      <c r="TVB38" s="658"/>
      <c r="TVC38" s="655">
        <f>-27.6-12.8-12.8-68.2-31-21.2</f>
        <v>-173.6</v>
      </c>
      <c r="TVD38" s="656"/>
      <c r="TVE38" s="657" t="s">
        <v>942</v>
      </c>
      <c r="TVF38" s="658"/>
      <c r="TVG38" s="655">
        <f>-27.6-12.8-12.8-68.2-31-21.2</f>
        <v>-173.6</v>
      </c>
      <c r="TVH38" s="656"/>
      <c r="TVI38" s="657" t="s">
        <v>942</v>
      </c>
      <c r="TVJ38" s="658"/>
      <c r="TVK38" s="655">
        <f>-27.6-12.8-12.8-68.2-31-21.2</f>
        <v>-173.6</v>
      </c>
      <c r="TVL38" s="656"/>
      <c r="TVM38" s="657" t="s">
        <v>942</v>
      </c>
      <c r="TVN38" s="658"/>
      <c r="TVO38" s="655">
        <f>-27.6-12.8-12.8-68.2-31-21.2</f>
        <v>-173.6</v>
      </c>
      <c r="TVP38" s="656"/>
      <c r="TVQ38" s="657" t="s">
        <v>942</v>
      </c>
      <c r="TVR38" s="658"/>
      <c r="TVS38" s="655">
        <f>-27.6-12.8-12.8-68.2-31-21.2</f>
        <v>-173.6</v>
      </c>
      <c r="TVT38" s="656"/>
      <c r="TVU38" s="657" t="s">
        <v>942</v>
      </c>
      <c r="TVV38" s="658"/>
      <c r="TVW38" s="655">
        <f>-27.6-12.8-12.8-68.2-31-21.2</f>
        <v>-173.6</v>
      </c>
      <c r="TVX38" s="656"/>
      <c r="TVY38" s="657" t="s">
        <v>942</v>
      </c>
      <c r="TVZ38" s="658"/>
      <c r="TWA38" s="655">
        <f>-27.6-12.8-12.8-68.2-31-21.2</f>
        <v>-173.6</v>
      </c>
      <c r="TWB38" s="656"/>
      <c r="TWC38" s="657" t="s">
        <v>942</v>
      </c>
      <c r="TWD38" s="658"/>
      <c r="TWE38" s="655">
        <f>-27.6-12.8-12.8-68.2-31-21.2</f>
        <v>-173.6</v>
      </c>
      <c r="TWF38" s="656"/>
      <c r="TWG38" s="657" t="s">
        <v>942</v>
      </c>
      <c r="TWH38" s="658"/>
      <c r="TWI38" s="655">
        <f>-27.6-12.8-12.8-68.2-31-21.2</f>
        <v>-173.6</v>
      </c>
      <c r="TWJ38" s="656"/>
      <c r="TWK38" s="657" t="s">
        <v>942</v>
      </c>
      <c r="TWL38" s="658"/>
      <c r="TWM38" s="655">
        <f>-27.6-12.8-12.8-68.2-31-21.2</f>
        <v>-173.6</v>
      </c>
      <c r="TWN38" s="656"/>
      <c r="TWO38" s="657" t="s">
        <v>942</v>
      </c>
      <c r="TWP38" s="658"/>
      <c r="TWQ38" s="655">
        <f>-27.6-12.8-12.8-68.2-31-21.2</f>
        <v>-173.6</v>
      </c>
      <c r="TWR38" s="656"/>
      <c r="TWS38" s="657" t="s">
        <v>942</v>
      </c>
      <c r="TWT38" s="658"/>
      <c r="TWU38" s="655">
        <f>-27.6-12.8-12.8-68.2-31-21.2</f>
        <v>-173.6</v>
      </c>
      <c r="TWV38" s="656"/>
      <c r="TWW38" s="657" t="s">
        <v>942</v>
      </c>
      <c r="TWX38" s="658"/>
      <c r="TWY38" s="655">
        <f>-27.6-12.8-12.8-68.2-31-21.2</f>
        <v>-173.6</v>
      </c>
      <c r="TWZ38" s="656"/>
      <c r="TXA38" s="657" t="s">
        <v>942</v>
      </c>
      <c r="TXB38" s="658"/>
      <c r="TXC38" s="655">
        <f>-27.6-12.8-12.8-68.2-31-21.2</f>
        <v>-173.6</v>
      </c>
      <c r="TXD38" s="656"/>
      <c r="TXE38" s="657" t="s">
        <v>942</v>
      </c>
      <c r="TXF38" s="658"/>
      <c r="TXG38" s="655">
        <f>-27.6-12.8-12.8-68.2-31-21.2</f>
        <v>-173.6</v>
      </c>
      <c r="TXH38" s="656"/>
      <c r="TXI38" s="657" t="s">
        <v>942</v>
      </c>
      <c r="TXJ38" s="658"/>
      <c r="TXK38" s="655">
        <f>-27.6-12.8-12.8-68.2-31-21.2</f>
        <v>-173.6</v>
      </c>
      <c r="TXL38" s="656"/>
      <c r="TXM38" s="657" t="s">
        <v>942</v>
      </c>
      <c r="TXN38" s="658"/>
      <c r="TXO38" s="655">
        <f>-27.6-12.8-12.8-68.2-31-21.2</f>
        <v>-173.6</v>
      </c>
      <c r="TXP38" s="656"/>
      <c r="TXQ38" s="657" t="s">
        <v>942</v>
      </c>
      <c r="TXR38" s="658"/>
      <c r="TXS38" s="655">
        <f>-27.6-12.8-12.8-68.2-31-21.2</f>
        <v>-173.6</v>
      </c>
      <c r="TXT38" s="656"/>
      <c r="TXU38" s="657" t="s">
        <v>942</v>
      </c>
      <c r="TXV38" s="658"/>
      <c r="TXW38" s="655">
        <f>-27.6-12.8-12.8-68.2-31-21.2</f>
        <v>-173.6</v>
      </c>
      <c r="TXX38" s="656"/>
      <c r="TXY38" s="657" t="s">
        <v>942</v>
      </c>
      <c r="TXZ38" s="658"/>
      <c r="TYA38" s="655">
        <f>-27.6-12.8-12.8-68.2-31-21.2</f>
        <v>-173.6</v>
      </c>
      <c r="TYB38" s="656"/>
      <c r="TYC38" s="657" t="s">
        <v>942</v>
      </c>
      <c r="TYD38" s="658"/>
      <c r="TYE38" s="655">
        <f>-27.6-12.8-12.8-68.2-31-21.2</f>
        <v>-173.6</v>
      </c>
      <c r="TYF38" s="656"/>
      <c r="TYG38" s="657" t="s">
        <v>942</v>
      </c>
      <c r="TYH38" s="658"/>
      <c r="TYI38" s="655">
        <f>-27.6-12.8-12.8-68.2-31-21.2</f>
        <v>-173.6</v>
      </c>
      <c r="TYJ38" s="656"/>
      <c r="TYK38" s="657" t="s">
        <v>942</v>
      </c>
      <c r="TYL38" s="658"/>
      <c r="TYM38" s="655">
        <f>-27.6-12.8-12.8-68.2-31-21.2</f>
        <v>-173.6</v>
      </c>
      <c r="TYN38" s="656"/>
      <c r="TYO38" s="657" t="s">
        <v>942</v>
      </c>
      <c r="TYP38" s="658"/>
      <c r="TYQ38" s="655">
        <f>-27.6-12.8-12.8-68.2-31-21.2</f>
        <v>-173.6</v>
      </c>
      <c r="TYR38" s="656"/>
      <c r="TYS38" s="657" t="s">
        <v>942</v>
      </c>
      <c r="TYT38" s="658"/>
      <c r="TYU38" s="655">
        <f>-27.6-12.8-12.8-68.2-31-21.2</f>
        <v>-173.6</v>
      </c>
      <c r="TYV38" s="656"/>
      <c r="TYW38" s="657" t="s">
        <v>942</v>
      </c>
      <c r="TYX38" s="658"/>
      <c r="TYY38" s="655">
        <f>-27.6-12.8-12.8-68.2-31-21.2</f>
        <v>-173.6</v>
      </c>
      <c r="TYZ38" s="656"/>
      <c r="TZA38" s="657" t="s">
        <v>942</v>
      </c>
      <c r="TZB38" s="658"/>
      <c r="TZC38" s="655">
        <f>-27.6-12.8-12.8-68.2-31-21.2</f>
        <v>-173.6</v>
      </c>
      <c r="TZD38" s="656"/>
      <c r="TZE38" s="657" t="s">
        <v>942</v>
      </c>
      <c r="TZF38" s="658"/>
      <c r="TZG38" s="655">
        <f>-27.6-12.8-12.8-68.2-31-21.2</f>
        <v>-173.6</v>
      </c>
      <c r="TZH38" s="656"/>
      <c r="TZI38" s="657" t="s">
        <v>942</v>
      </c>
      <c r="TZJ38" s="658"/>
      <c r="TZK38" s="655">
        <f>-27.6-12.8-12.8-68.2-31-21.2</f>
        <v>-173.6</v>
      </c>
      <c r="TZL38" s="656"/>
      <c r="TZM38" s="657" t="s">
        <v>942</v>
      </c>
      <c r="TZN38" s="658"/>
      <c r="TZO38" s="655">
        <f>-27.6-12.8-12.8-68.2-31-21.2</f>
        <v>-173.6</v>
      </c>
      <c r="TZP38" s="656"/>
      <c r="TZQ38" s="657" t="s">
        <v>942</v>
      </c>
      <c r="TZR38" s="658"/>
      <c r="TZS38" s="655">
        <f>-27.6-12.8-12.8-68.2-31-21.2</f>
        <v>-173.6</v>
      </c>
      <c r="TZT38" s="656"/>
      <c r="TZU38" s="657" t="s">
        <v>942</v>
      </c>
      <c r="TZV38" s="658"/>
      <c r="TZW38" s="655">
        <f>-27.6-12.8-12.8-68.2-31-21.2</f>
        <v>-173.6</v>
      </c>
      <c r="TZX38" s="656"/>
      <c r="TZY38" s="657" t="s">
        <v>942</v>
      </c>
      <c r="TZZ38" s="658"/>
      <c r="UAA38" s="655">
        <f>-27.6-12.8-12.8-68.2-31-21.2</f>
        <v>-173.6</v>
      </c>
      <c r="UAB38" s="656"/>
      <c r="UAC38" s="657" t="s">
        <v>942</v>
      </c>
      <c r="UAD38" s="658"/>
      <c r="UAE38" s="655">
        <f>-27.6-12.8-12.8-68.2-31-21.2</f>
        <v>-173.6</v>
      </c>
      <c r="UAF38" s="656"/>
      <c r="UAG38" s="657" t="s">
        <v>942</v>
      </c>
      <c r="UAH38" s="658"/>
      <c r="UAI38" s="655">
        <f>-27.6-12.8-12.8-68.2-31-21.2</f>
        <v>-173.6</v>
      </c>
      <c r="UAJ38" s="656"/>
      <c r="UAK38" s="657" t="s">
        <v>942</v>
      </c>
      <c r="UAL38" s="658"/>
      <c r="UAM38" s="655">
        <f>-27.6-12.8-12.8-68.2-31-21.2</f>
        <v>-173.6</v>
      </c>
      <c r="UAN38" s="656"/>
      <c r="UAO38" s="657" t="s">
        <v>942</v>
      </c>
      <c r="UAP38" s="658"/>
      <c r="UAQ38" s="655">
        <f>-27.6-12.8-12.8-68.2-31-21.2</f>
        <v>-173.6</v>
      </c>
      <c r="UAR38" s="656"/>
      <c r="UAS38" s="657" t="s">
        <v>942</v>
      </c>
      <c r="UAT38" s="658"/>
      <c r="UAU38" s="655">
        <f>-27.6-12.8-12.8-68.2-31-21.2</f>
        <v>-173.6</v>
      </c>
      <c r="UAV38" s="656"/>
      <c r="UAW38" s="657" t="s">
        <v>942</v>
      </c>
      <c r="UAX38" s="658"/>
      <c r="UAY38" s="655">
        <f>-27.6-12.8-12.8-68.2-31-21.2</f>
        <v>-173.6</v>
      </c>
      <c r="UAZ38" s="656"/>
      <c r="UBA38" s="657" t="s">
        <v>942</v>
      </c>
      <c r="UBB38" s="658"/>
      <c r="UBC38" s="655">
        <f>-27.6-12.8-12.8-68.2-31-21.2</f>
        <v>-173.6</v>
      </c>
      <c r="UBD38" s="656"/>
      <c r="UBE38" s="657" t="s">
        <v>942</v>
      </c>
      <c r="UBF38" s="658"/>
      <c r="UBG38" s="655">
        <f>-27.6-12.8-12.8-68.2-31-21.2</f>
        <v>-173.6</v>
      </c>
      <c r="UBH38" s="656"/>
      <c r="UBI38" s="657" t="s">
        <v>942</v>
      </c>
      <c r="UBJ38" s="658"/>
      <c r="UBK38" s="655">
        <f>-27.6-12.8-12.8-68.2-31-21.2</f>
        <v>-173.6</v>
      </c>
      <c r="UBL38" s="656"/>
      <c r="UBM38" s="657" t="s">
        <v>942</v>
      </c>
      <c r="UBN38" s="658"/>
      <c r="UBO38" s="655">
        <f>-27.6-12.8-12.8-68.2-31-21.2</f>
        <v>-173.6</v>
      </c>
      <c r="UBP38" s="656"/>
      <c r="UBQ38" s="657" t="s">
        <v>942</v>
      </c>
      <c r="UBR38" s="658"/>
      <c r="UBS38" s="655">
        <f>-27.6-12.8-12.8-68.2-31-21.2</f>
        <v>-173.6</v>
      </c>
      <c r="UBT38" s="656"/>
      <c r="UBU38" s="657" t="s">
        <v>942</v>
      </c>
      <c r="UBV38" s="658"/>
      <c r="UBW38" s="655">
        <f>-27.6-12.8-12.8-68.2-31-21.2</f>
        <v>-173.6</v>
      </c>
      <c r="UBX38" s="656"/>
      <c r="UBY38" s="657" t="s">
        <v>942</v>
      </c>
      <c r="UBZ38" s="658"/>
      <c r="UCA38" s="655">
        <f>-27.6-12.8-12.8-68.2-31-21.2</f>
        <v>-173.6</v>
      </c>
      <c r="UCB38" s="656"/>
      <c r="UCC38" s="657" t="s">
        <v>942</v>
      </c>
      <c r="UCD38" s="658"/>
      <c r="UCE38" s="655">
        <f>-27.6-12.8-12.8-68.2-31-21.2</f>
        <v>-173.6</v>
      </c>
      <c r="UCF38" s="656"/>
      <c r="UCG38" s="657" t="s">
        <v>942</v>
      </c>
      <c r="UCH38" s="658"/>
      <c r="UCI38" s="655">
        <f>-27.6-12.8-12.8-68.2-31-21.2</f>
        <v>-173.6</v>
      </c>
      <c r="UCJ38" s="656"/>
      <c r="UCK38" s="657" t="s">
        <v>942</v>
      </c>
      <c r="UCL38" s="658"/>
      <c r="UCM38" s="655">
        <f>-27.6-12.8-12.8-68.2-31-21.2</f>
        <v>-173.6</v>
      </c>
      <c r="UCN38" s="656"/>
      <c r="UCO38" s="657" t="s">
        <v>942</v>
      </c>
      <c r="UCP38" s="658"/>
      <c r="UCQ38" s="655">
        <f>-27.6-12.8-12.8-68.2-31-21.2</f>
        <v>-173.6</v>
      </c>
      <c r="UCR38" s="656"/>
      <c r="UCS38" s="657" t="s">
        <v>942</v>
      </c>
      <c r="UCT38" s="658"/>
      <c r="UCU38" s="655">
        <f>-27.6-12.8-12.8-68.2-31-21.2</f>
        <v>-173.6</v>
      </c>
      <c r="UCV38" s="656"/>
      <c r="UCW38" s="657" t="s">
        <v>942</v>
      </c>
      <c r="UCX38" s="658"/>
      <c r="UCY38" s="655">
        <f>-27.6-12.8-12.8-68.2-31-21.2</f>
        <v>-173.6</v>
      </c>
      <c r="UCZ38" s="656"/>
      <c r="UDA38" s="657" t="s">
        <v>942</v>
      </c>
      <c r="UDB38" s="658"/>
      <c r="UDC38" s="655">
        <f>-27.6-12.8-12.8-68.2-31-21.2</f>
        <v>-173.6</v>
      </c>
      <c r="UDD38" s="656"/>
      <c r="UDE38" s="657" t="s">
        <v>942</v>
      </c>
      <c r="UDF38" s="658"/>
      <c r="UDG38" s="655">
        <f>-27.6-12.8-12.8-68.2-31-21.2</f>
        <v>-173.6</v>
      </c>
      <c r="UDH38" s="656"/>
      <c r="UDI38" s="657" t="s">
        <v>942</v>
      </c>
      <c r="UDJ38" s="658"/>
      <c r="UDK38" s="655">
        <f>-27.6-12.8-12.8-68.2-31-21.2</f>
        <v>-173.6</v>
      </c>
      <c r="UDL38" s="656"/>
      <c r="UDM38" s="657" t="s">
        <v>942</v>
      </c>
      <c r="UDN38" s="658"/>
      <c r="UDO38" s="655">
        <f>-27.6-12.8-12.8-68.2-31-21.2</f>
        <v>-173.6</v>
      </c>
      <c r="UDP38" s="656"/>
      <c r="UDQ38" s="657" t="s">
        <v>942</v>
      </c>
      <c r="UDR38" s="658"/>
      <c r="UDS38" s="655">
        <f>-27.6-12.8-12.8-68.2-31-21.2</f>
        <v>-173.6</v>
      </c>
      <c r="UDT38" s="656"/>
      <c r="UDU38" s="657" t="s">
        <v>942</v>
      </c>
      <c r="UDV38" s="658"/>
      <c r="UDW38" s="655">
        <f>-27.6-12.8-12.8-68.2-31-21.2</f>
        <v>-173.6</v>
      </c>
      <c r="UDX38" s="656"/>
      <c r="UDY38" s="657" t="s">
        <v>942</v>
      </c>
      <c r="UDZ38" s="658"/>
      <c r="UEA38" s="655">
        <f>-27.6-12.8-12.8-68.2-31-21.2</f>
        <v>-173.6</v>
      </c>
      <c r="UEB38" s="656"/>
      <c r="UEC38" s="657" t="s">
        <v>942</v>
      </c>
      <c r="UED38" s="658"/>
      <c r="UEE38" s="655">
        <f>-27.6-12.8-12.8-68.2-31-21.2</f>
        <v>-173.6</v>
      </c>
      <c r="UEF38" s="656"/>
      <c r="UEG38" s="657" t="s">
        <v>942</v>
      </c>
      <c r="UEH38" s="658"/>
      <c r="UEI38" s="655">
        <f>-27.6-12.8-12.8-68.2-31-21.2</f>
        <v>-173.6</v>
      </c>
      <c r="UEJ38" s="656"/>
      <c r="UEK38" s="657" t="s">
        <v>942</v>
      </c>
      <c r="UEL38" s="658"/>
      <c r="UEM38" s="655">
        <f>-27.6-12.8-12.8-68.2-31-21.2</f>
        <v>-173.6</v>
      </c>
      <c r="UEN38" s="656"/>
      <c r="UEO38" s="657" t="s">
        <v>942</v>
      </c>
      <c r="UEP38" s="658"/>
      <c r="UEQ38" s="655">
        <f>-27.6-12.8-12.8-68.2-31-21.2</f>
        <v>-173.6</v>
      </c>
      <c r="UER38" s="656"/>
      <c r="UES38" s="657" t="s">
        <v>942</v>
      </c>
      <c r="UET38" s="658"/>
      <c r="UEU38" s="655">
        <f>-27.6-12.8-12.8-68.2-31-21.2</f>
        <v>-173.6</v>
      </c>
      <c r="UEV38" s="656"/>
      <c r="UEW38" s="657" t="s">
        <v>942</v>
      </c>
      <c r="UEX38" s="658"/>
      <c r="UEY38" s="655">
        <f>-27.6-12.8-12.8-68.2-31-21.2</f>
        <v>-173.6</v>
      </c>
      <c r="UEZ38" s="656"/>
      <c r="UFA38" s="657" t="s">
        <v>942</v>
      </c>
      <c r="UFB38" s="658"/>
      <c r="UFC38" s="655">
        <f>-27.6-12.8-12.8-68.2-31-21.2</f>
        <v>-173.6</v>
      </c>
      <c r="UFD38" s="656"/>
      <c r="UFE38" s="657" t="s">
        <v>942</v>
      </c>
      <c r="UFF38" s="658"/>
      <c r="UFG38" s="655">
        <f>-27.6-12.8-12.8-68.2-31-21.2</f>
        <v>-173.6</v>
      </c>
      <c r="UFH38" s="656"/>
      <c r="UFI38" s="657" t="s">
        <v>942</v>
      </c>
      <c r="UFJ38" s="658"/>
      <c r="UFK38" s="655">
        <f>-27.6-12.8-12.8-68.2-31-21.2</f>
        <v>-173.6</v>
      </c>
      <c r="UFL38" s="656"/>
      <c r="UFM38" s="657" t="s">
        <v>942</v>
      </c>
      <c r="UFN38" s="658"/>
      <c r="UFO38" s="655">
        <f>-27.6-12.8-12.8-68.2-31-21.2</f>
        <v>-173.6</v>
      </c>
      <c r="UFP38" s="656"/>
      <c r="UFQ38" s="657" t="s">
        <v>942</v>
      </c>
      <c r="UFR38" s="658"/>
      <c r="UFS38" s="655">
        <f>-27.6-12.8-12.8-68.2-31-21.2</f>
        <v>-173.6</v>
      </c>
      <c r="UFT38" s="656"/>
      <c r="UFU38" s="657" t="s">
        <v>942</v>
      </c>
      <c r="UFV38" s="658"/>
      <c r="UFW38" s="655">
        <f>-27.6-12.8-12.8-68.2-31-21.2</f>
        <v>-173.6</v>
      </c>
      <c r="UFX38" s="656"/>
      <c r="UFY38" s="657" t="s">
        <v>942</v>
      </c>
      <c r="UFZ38" s="658"/>
      <c r="UGA38" s="655">
        <f>-27.6-12.8-12.8-68.2-31-21.2</f>
        <v>-173.6</v>
      </c>
      <c r="UGB38" s="656"/>
      <c r="UGC38" s="657" t="s">
        <v>942</v>
      </c>
      <c r="UGD38" s="658"/>
      <c r="UGE38" s="655">
        <f>-27.6-12.8-12.8-68.2-31-21.2</f>
        <v>-173.6</v>
      </c>
      <c r="UGF38" s="656"/>
      <c r="UGG38" s="657" t="s">
        <v>942</v>
      </c>
      <c r="UGH38" s="658"/>
      <c r="UGI38" s="655">
        <f>-27.6-12.8-12.8-68.2-31-21.2</f>
        <v>-173.6</v>
      </c>
      <c r="UGJ38" s="656"/>
      <c r="UGK38" s="657" t="s">
        <v>942</v>
      </c>
      <c r="UGL38" s="658"/>
      <c r="UGM38" s="655">
        <f>-27.6-12.8-12.8-68.2-31-21.2</f>
        <v>-173.6</v>
      </c>
      <c r="UGN38" s="656"/>
      <c r="UGO38" s="657" t="s">
        <v>942</v>
      </c>
      <c r="UGP38" s="658"/>
      <c r="UGQ38" s="655">
        <f>-27.6-12.8-12.8-68.2-31-21.2</f>
        <v>-173.6</v>
      </c>
      <c r="UGR38" s="656"/>
      <c r="UGS38" s="657" t="s">
        <v>942</v>
      </c>
      <c r="UGT38" s="658"/>
      <c r="UGU38" s="655">
        <f>-27.6-12.8-12.8-68.2-31-21.2</f>
        <v>-173.6</v>
      </c>
      <c r="UGV38" s="656"/>
      <c r="UGW38" s="657" t="s">
        <v>942</v>
      </c>
      <c r="UGX38" s="658"/>
      <c r="UGY38" s="655">
        <f>-27.6-12.8-12.8-68.2-31-21.2</f>
        <v>-173.6</v>
      </c>
      <c r="UGZ38" s="656"/>
      <c r="UHA38" s="657" t="s">
        <v>942</v>
      </c>
      <c r="UHB38" s="658"/>
      <c r="UHC38" s="655">
        <f>-27.6-12.8-12.8-68.2-31-21.2</f>
        <v>-173.6</v>
      </c>
      <c r="UHD38" s="656"/>
      <c r="UHE38" s="657" t="s">
        <v>942</v>
      </c>
      <c r="UHF38" s="658"/>
      <c r="UHG38" s="655">
        <f>-27.6-12.8-12.8-68.2-31-21.2</f>
        <v>-173.6</v>
      </c>
      <c r="UHH38" s="656"/>
      <c r="UHI38" s="657" t="s">
        <v>942</v>
      </c>
      <c r="UHJ38" s="658"/>
      <c r="UHK38" s="655">
        <f>-27.6-12.8-12.8-68.2-31-21.2</f>
        <v>-173.6</v>
      </c>
      <c r="UHL38" s="656"/>
      <c r="UHM38" s="657" t="s">
        <v>942</v>
      </c>
      <c r="UHN38" s="658"/>
      <c r="UHO38" s="655">
        <f>-27.6-12.8-12.8-68.2-31-21.2</f>
        <v>-173.6</v>
      </c>
      <c r="UHP38" s="656"/>
      <c r="UHQ38" s="657" t="s">
        <v>942</v>
      </c>
      <c r="UHR38" s="658"/>
      <c r="UHS38" s="655">
        <f>-27.6-12.8-12.8-68.2-31-21.2</f>
        <v>-173.6</v>
      </c>
      <c r="UHT38" s="656"/>
      <c r="UHU38" s="657" t="s">
        <v>942</v>
      </c>
      <c r="UHV38" s="658"/>
      <c r="UHW38" s="655">
        <f>-27.6-12.8-12.8-68.2-31-21.2</f>
        <v>-173.6</v>
      </c>
      <c r="UHX38" s="656"/>
      <c r="UHY38" s="657" t="s">
        <v>942</v>
      </c>
      <c r="UHZ38" s="658"/>
      <c r="UIA38" s="655">
        <f>-27.6-12.8-12.8-68.2-31-21.2</f>
        <v>-173.6</v>
      </c>
      <c r="UIB38" s="656"/>
      <c r="UIC38" s="657" t="s">
        <v>942</v>
      </c>
      <c r="UID38" s="658"/>
      <c r="UIE38" s="655">
        <f>-27.6-12.8-12.8-68.2-31-21.2</f>
        <v>-173.6</v>
      </c>
      <c r="UIF38" s="656"/>
      <c r="UIG38" s="657" t="s">
        <v>942</v>
      </c>
      <c r="UIH38" s="658"/>
      <c r="UII38" s="655">
        <f>-27.6-12.8-12.8-68.2-31-21.2</f>
        <v>-173.6</v>
      </c>
      <c r="UIJ38" s="656"/>
      <c r="UIK38" s="657" t="s">
        <v>942</v>
      </c>
      <c r="UIL38" s="658"/>
      <c r="UIM38" s="655">
        <f>-27.6-12.8-12.8-68.2-31-21.2</f>
        <v>-173.6</v>
      </c>
      <c r="UIN38" s="656"/>
      <c r="UIO38" s="657" t="s">
        <v>942</v>
      </c>
      <c r="UIP38" s="658"/>
      <c r="UIQ38" s="655">
        <f>-27.6-12.8-12.8-68.2-31-21.2</f>
        <v>-173.6</v>
      </c>
      <c r="UIR38" s="656"/>
      <c r="UIS38" s="657" t="s">
        <v>942</v>
      </c>
      <c r="UIT38" s="658"/>
      <c r="UIU38" s="655">
        <f>-27.6-12.8-12.8-68.2-31-21.2</f>
        <v>-173.6</v>
      </c>
      <c r="UIV38" s="656"/>
      <c r="UIW38" s="657" t="s">
        <v>942</v>
      </c>
      <c r="UIX38" s="658"/>
      <c r="UIY38" s="655">
        <f>-27.6-12.8-12.8-68.2-31-21.2</f>
        <v>-173.6</v>
      </c>
      <c r="UIZ38" s="656"/>
      <c r="UJA38" s="657" t="s">
        <v>942</v>
      </c>
      <c r="UJB38" s="658"/>
      <c r="UJC38" s="655">
        <f>-27.6-12.8-12.8-68.2-31-21.2</f>
        <v>-173.6</v>
      </c>
      <c r="UJD38" s="656"/>
      <c r="UJE38" s="657" t="s">
        <v>942</v>
      </c>
      <c r="UJF38" s="658"/>
      <c r="UJG38" s="655">
        <f>-27.6-12.8-12.8-68.2-31-21.2</f>
        <v>-173.6</v>
      </c>
      <c r="UJH38" s="656"/>
      <c r="UJI38" s="657" t="s">
        <v>942</v>
      </c>
      <c r="UJJ38" s="658"/>
      <c r="UJK38" s="655">
        <f>-27.6-12.8-12.8-68.2-31-21.2</f>
        <v>-173.6</v>
      </c>
      <c r="UJL38" s="656"/>
      <c r="UJM38" s="657" t="s">
        <v>942</v>
      </c>
      <c r="UJN38" s="658"/>
      <c r="UJO38" s="655">
        <f>-27.6-12.8-12.8-68.2-31-21.2</f>
        <v>-173.6</v>
      </c>
      <c r="UJP38" s="656"/>
      <c r="UJQ38" s="657" t="s">
        <v>942</v>
      </c>
      <c r="UJR38" s="658"/>
      <c r="UJS38" s="655">
        <f>-27.6-12.8-12.8-68.2-31-21.2</f>
        <v>-173.6</v>
      </c>
      <c r="UJT38" s="656"/>
      <c r="UJU38" s="657" t="s">
        <v>942</v>
      </c>
      <c r="UJV38" s="658"/>
      <c r="UJW38" s="655">
        <f>-27.6-12.8-12.8-68.2-31-21.2</f>
        <v>-173.6</v>
      </c>
      <c r="UJX38" s="656"/>
      <c r="UJY38" s="657" t="s">
        <v>942</v>
      </c>
      <c r="UJZ38" s="658"/>
      <c r="UKA38" s="655">
        <f>-27.6-12.8-12.8-68.2-31-21.2</f>
        <v>-173.6</v>
      </c>
      <c r="UKB38" s="656"/>
      <c r="UKC38" s="657" t="s">
        <v>942</v>
      </c>
      <c r="UKD38" s="658"/>
      <c r="UKE38" s="655">
        <f>-27.6-12.8-12.8-68.2-31-21.2</f>
        <v>-173.6</v>
      </c>
      <c r="UKF38" s="656"/>
      <c r="UKG38" s="657" t="s">
        <v>942</v>
      </c>
      <c r="UKH38" s="658"/>
      <c r="UKI38" s="655">
        <f>-27.6-12.8-12.8-68.2-31-21.2</f>
        <v>-173.6</v>
      </c>
      <c r="UKJ38" s="656"/>
      <c r="UKK38" s="657" t="s">
        <v>942</v>
      </c>
      <c r="UKL38" s="658"/>
      <c r="UKM38" s="655">
        <f>-27.6-12.8-12.8-68.2-31-21.2</f>
        <v>-173.6</v>
      </c>
      <c r="UKN38" s="656"/>
      <c r="UKO38" s="657" t="s">
        <v>942</v>
      </c>
      <c r="UKP38" s="658"/>
      <c r="UKQ38" s="655">
        <f>-27.6-12.8-12.8-68.2-31-21.2</f>
        <v>-173.6</v>
      </c>
      <c r="UKR38" s="656"/>
      <c r="UKS38" s="657" t="s">
        <v>942</v>
      </c>
      <c r="UKT38" s="658"/>
      <c r="UKU38" s="655">
        <f>-27.6-12.8-12.8-68.2-31-21.2</f>
        <v>-173.6</v>
      </c>
      <c r="UKV38" s="656"/>
      <c r="UKW38" s="657" t="s">
        <v>942</v>
      </c>
      <c r="UKX38" s="658"/>
      <c r="UKY38" s="655">
        <f>-27.6-12.8-12.8-68.2-31-21.2</f>
        <v>-173.6</v>
      </c>
      <c r="UKZ38" s="656"/>
      <c r="ULA38" s="657" t="s">
        <v>942</v>
      </c>
      <c r="ULB38" s="658"/>
      <c r="ULC38" s="655">
        <f>-27.6-12.8-12.8-68.2-31-21.2</f>
        <v>-173.6</v>
      </c>
      <c r="ULD38" s="656"/>
      <c r="ULE38" s="657" t="s">
        <v>942</v>
      </c>
      <c r="ULF38" s="658"/>
      <c r="ULG38" s="655">
        <f>-27.6-12.8-12.8-68.2-31-21.2</f>
        <v>-173.6</v>
      </c>
      <c r="ULH38" s="656"/>
      <c r="ULI38" s="657" t="s">
        <v>942</v>
      </c>
      <c r="ULJ38" s="658"/>
      <c r="ULK38" s="655">
        <f>-27.6-12.8-12.8-68.2-31-21.2</f>
        <v>-173.6</v>
      </c>
      <c r="ULL38" s="656"/>
      <c r="ULM38" s="657" t="s">
        <v>942</v>
      </c>
      <c r="ULN38" s="658"/>
      <c r="ULO38" s="655">
        <f>-27.6-12.8-12.8-68.2-31-21.2</f>
        <v>-173.6</v>
      </c>
      <c r="ULP38" s="656"/>
      <c r="ULQ38" s="657" t="s">
        <v>942</v>
      </c>
      <c r="ULR38" s="658"/>
      <c r="ULS38" s="655">
        <f>-27.6-12.8-12.8-68.2-31-21.2</f>
        <v>-173.6</v>
      </c>
      <c r="ULT38" s="656"/>
      <c r="ULU38" s="657" t="s">
        <v>942</v>
      </c>
      <c r="ULV38" s="658"/>
      <c r="ULW38" s="655">
        <f>-27.6-12.8-12.8-68.2-31-21.2</f>
        <v>-173.6</v>
      </c>
      <c r="ULX38" s="656"/>
      <c r="ULY38" s="657" t="s">
        <v>942</v>
      </c>
      <c r="ULZ38" s="658"/>
      <c r="UMA38" s="655">
        <f>-27.6-12.8-12.8-68.2-31-21.2</f>
        <v>-173.6</v>
      </c>
      <c r="UMB38" s="656"/>
      <c r="UMC38" s="657" t="s">
        <v>942</v>
      </c>
      <c r="UMD38" s="658"/>
      <c r="UME38" s="655">
        <f>-27.6-12.8-12.8-68.2-31-21.2</f>
        <v>-173.6</v>
      </c>
      <c r="UMF38" s="656"/>
      <c r="UMG38" s="657" t="s">
        <v>942</v>
      </c>
      <c r="UMH38" s="658"/>
      <c r="UMI38" s="655">
        <f>-27.6-12.8-12.8-68.2-31-21.2</f>
        <v>-173.6</v>
      </c>
      <c r="UMJ38" s="656"/>
      <c r="UMK38" s="657" t="s">
        <v>942</v>
      </c>
      <c r="UML38" s="658"/>
      <c r="UMM38" s="655">
        <f>-27.6-12.8-12.8-68.2-31-21.2</f>
        <v>-173.6</v>
      </c>
      <c r="UMN38" s="656"/>
      <c r="UMO38" s="657" t="s">
        <v>942</v>
      </c>
      <c r="UMP38" s="658"/>
      <c r="UMQ38" s="655">
        <f>-27.6-12.8-12.8-68.2-31-21.2</f>
        <v>-173.6</v>
      </c>
      <c r="UMR38" s="656"/>
      <c r="UMS38" s="657" t="s">
        <v>942</v>
      </c>
      <c r="UMT38" s="658"/>
      <c r="UMU38" s="655">
        <f>-27.6-12.8-12.8-68.2-31-21.2</f>
        <v>-173.6</v>
      </c>
      <c r="UMV38" s="656"/>
      <c r="UMW38" s="657" t="s">
        <v>942</v>
      </c>
      <c r="UMX38" s="658"/>
      <c r="UMY38" s="655">
        <f>-27.6-12.8-12.8-68.2-31-21.2</f>
        <v>-173.6</v>
      </c>
      <c r="UMZ38" s="656"/>
      <c r="UNA38" s="657" t="s">
        <v>942</v>
      </c>
      <c r="UNB38" s="658"/>
      <c r="UNC38" s="655">
        <f>-27.6-12.8-12.8-68.2-31-21.2</f>
        <v>-173.6</v>
      </c>
      <c r="UND38" s="656"/>
      <c r="UNE38" s="657" t="s">
        <v>942</v>
      </c>
      <c r="UNF38" s="658"/>
      <c r="UNG38" s="655">
        <f>-27.6-12.8-12.8-68.2-31-21.2</f>
        <v>-173.6</v>
      </c>
      <c r="UNH38" s="656"/>
      <c r="UNI38" s="657" t="s">
        <v>942</v>
      </c>
      <c r="UNJ38" s="658"/>
      <c r="UNK38" s="655">
        <f>-27.6-12.8-12.8-68.2-31-21.2</f>
        <v>-173.6</v>
      </c>
      <c r="UNL38" s="656"/>
      <c r="UNM38" s="657" t="s">
        <v>942</v>
      </c>
      <c r="UNN38" s="658"/>
      <c r="UNO38" s="655">
        <f>-27.6-12.8-12.8-68.2-31-21.2</f>
        <v>-173.6</v>
      </c>
      <c r="UNP38" s="656"/>
      <c r="UNQ38" s="657" t="s">
        <v>942</v>
      </c>
      <c r="UNR38" s="658"/>
      <c r="UNS38" s="655">
        <f>-27.6-12.8-12.8-68.2-31-21.2</f>
        <v>-173.6</v>
      </c>
      <c r="UNT38" s="656"/>
      <c r="UNU38" s="657" t="s">
        <v>942</v>
      </c>
      <c r="UNV38" s="658"/>
      <c r="UNW38" s="655">
        <f>-27.6-12.8-12.8-68.2-31-21.2</f>
        <v>-173.6</v>
      </c>
      <c r="UNX38" s="656"/>
      <c r="UNY38" s="657" t="s">
        <v>942</v>
      </c>
      <c r="UNZ38" s="658"/>
      <c r="UOA38" s="655">
        <f>-27.6-12.8-12.8-68.2-31-21.2</f>
        <v>-173.6</v>
      </c>
      <c r="UOB38" s="656"/>
      <c r="UOC38" s="657" t="s">
        <v>942</v>
      </c>
      <c r="UOD38" s="658"/>
      <c r="UOE38" s="655">
        <f>-27.6-12.8-12.8-68.2-31-21.2</f>
        <v>-173.6</v>
      </c>
      <c r="UOF38" s="656"/>
      <c r="UOG38" s="657" t="s">
        <v>942</v>
      </c>
      <c r="UOH38" s="658"/>
      <c r="UOI38" s="655">
        <f>-27.6-12.8-12.8-68.2-31-21.2</f>
        <v>-173.6</v>
      </c>
      <c r="UOJ38" s="656"/>
      <c r="UOK38" s="657" t="s">
        <v>942</v>
      </c>
      <c r="UOL38" s="658"/>
      <c r="UOM38" s="655">
        <f>-27.6-12.8-12.8-68.2-31-21.2</f>
        <v>-173.6</v>
      </c>
      <c r="UON38" s="656"/>
      <c r="UOO38" s="657" t="s">
        <v>942</v>
      </c>
      <c r="UOP38" s="658"/>
      <c r="UOQ38" s="655">
        <f>-27.6-12.8-12.8-68.2-31-21.2</f>
        <v>-173.6</v>
      </c>
      <c r="UOR38" s="656"/>
      <c r="UOS38" s="657" t="s">
        <v>942</v>
      </c>
      <c r="UOT38" s="658"/>
      <c r="UOU38" s="655">
        <f>-27.6-12.8-12.8-68.2-31-21.2</f>
        <v>-173.6</v>
      </c>
      <c r="UOV38" s="656"/>
      <c r="UOW38" s="657" t="s">
        <v>942</v>
      </c>
      <c r="UOX38" s="658"/>
      <c r="UOY38" s="655">
        <f>-27.6-12.8-12.8-68.2-31-21.2</f>
        <v>-173.6</v>
      </c>
      <c r="UOZ38" s="656"/>
      <c r="UPA38" s="657" t="s">
        <v>942</v>
      </c>
      <c r="UPB38" s="658"/>
      <c r="UPC38" s="655">
        <f>-27.6-12.8-12.8-68.2-31-21.2</f>
        <v>-173.6</v>
      </c>
      <c r="UPD38" s="656"/>
      <c r="UPE38" s="657" t="s">
        <v>942</v>
      </c>
      <c r="UPF38" s="658"/>
      <c r="UPG38" s="655">
        <f>-27.6-12.8-12.8-68.2-31-21.2</f>
        <v>-173.6</v>
      </c>
      <c r="UPH38" s="656"/>
      <c r="UPI38" s="657" t="s">
        <v>942</v>
      </c>
      <c r="UPJ38" s="658"/>
      <c r="UPK38" s="655">
        <f>-27.6-12.8-12.8-68.2-31-21.2</f>
        <v>-173.6</v>
      </c>
      <c r="UPL38" s="656"/>
      <c r="UPM38" s="657" t="s">
        <v>942</v>
      </c>
      <c r="UPN38" s="658"/>
      <c r="UPO38" s="655">
        <f>-27.6-12.8-12.8-68.2-31-21.2</f>
        <v>-173.6</v>
      </c>
      <c r="UPP38" s="656"/>
      <c r="UPQ38" s="657" t="s">
        <v>942</v>
      </c>
      <c r="UPR38" s="658"/>
      <c r="UPS38" s="655">
        <f>-27.6-12.8-12.8-68.2-31-21.2</f>
        <v>-173.6</v>
      </c>
      <c r="UPT38" s="656"/>
      <c r="UPU38" s="657" t="s">
        <v>942</v>
      </c>
      <c r="UPV38" s="658"/>
      <c r="UPW38" s="655">
        <f>-27.6-12.8-12.8-68.2-31-21.2</f>
        <v>-173.6</v>
      </c>
      <c r="UPX38" s="656"/>
      <c r="UPY38" s="657" t="s">
        <v>942</v>
      </c>
      <c r="UPZ38" s="658"/>
      <c r="UQA38" s="655">
        <f>-27.6-12.8-12.8-68.2-31-21.2</f>
        <v>-173.6</v>
      </c>
      <c r="UQB38" s="656"/>
      <c r="UQC38" s="657" t="s">
        <v>942</v>
      </c>
      <c r="UQD38" s="658"/>
      <c r="UQE38" s="655">
        <f>-27.6-12.8-12.8-68.2-31-21.2</f>
        <v>-173.6</v>
      </c>
      <c r="UQF38" s="656"/>
      <c r="UQG38" s="657" t="s">
        <v>942</v>
      </c>
      <c r="UQH38" s="658"/>
      <c r="UQI38" s="655">
        <f>-27.6-12.8-12.8-68.2-31-21.2</f>
        <v>-173.6</v>
      </c>
      <c r="UQJ38" s="656"/>
      <c r="UQK38" s="657" t="s">
        <v>942</v>
      </c>
      <c r="UQL38" s="658"/>
      <c r="UQM38" s="655">
        <f>-27.6-12.8-12.8-68.2-31-21.2</f>
        <v>-173.6</v>
      </c>
      <c r="UQN38" s="656"/>
      <c r="UQO38" s="657" t="s">
        <v>942</v>
      </c>
      <c r="UQP38" s="658"/>
      <c r="UQQ38" s="655">
        <f>-27.6-12.8-12.8-68.2-31-21.2</f>
        <v>-173.6</v>
      </c>
      <c r="UQR38" s="656"/>
      <c r="UQS38" s="657" t="s">
        <v>942</v>
      </c>
      <c r="UQT38" s="658"/>
      <c r="UQU38" s="655">
        <f>-27.6-12.8-12.8-68.2-31-21.2</f>
        <v>-173.6</v>
      </c>
      <c r="UQV38" s="656"/>
      <c r="UQW38" s="657" t="s">
        <v>942</v>
      </c>
      <c r="UQX38" s="658"/>
      <c r="UQY38" s="655">
        <f>-27.6-12.8-12.8-68.2-31-21.2</f>
        <v>-173.6</v>
      </c>
      <c r="UQZ38" s="656"/>
      <c r="URA38" s="657" t="s">
        <v>942</v>
      </c>
      <c r="URB38" s="658"/>
      <c r="URC38" s="655">
        <f>-27.6-12.8-12.8-68.2-31-21.2</f>
        <v>-173.6</v>
      </c>
      <c r="URD38" s="656"/>
      <c r="URE38" s="657" t="s">
        <v>942</v>
      </c>
      <c r="URF38" s="658"/>
      <c r="URG38" s="655">
        <f>-27.6-12.8-12.8-68.2-31-21.2</f>
        <v>-173.6</v>
      </c>
      <c r="URH38" s="656"/>
      <c r="URI38" s="657" t="s">
        <v>942</v>
      </c>
      <c r="URJ38" s="658"/>
      <c r="URK38" s="655">
        <f>-27.6-12.8-12.8-68.2-31-21.2</f>
        <v>-173.6</v>
      </c>
      <c r="URL38" s="656"/>
      <c r="URM38" s="657" t="s">
        <v>942</v>
      </c>
      <c r="URN38" s="658"/>
      <c r="URO38" s="655">
        <f>-27.6-12.8-12.8-68.2-31-21.2</f>
        <v>-173.6</v>
      </c>
      <c r="URP38" s="656"/>
      <c r="URQ38" s="657" t="s">
        <v>942</v>
      </c>
      <c r="URR38" s="658"/>
      <c r="URS38" s="655">
        <f>-27.6-12.8-12.8-68.2-31-21.2</f>
        <v>-173.6</v>
      </c>
      <c r="URT38" s="656"/>
      <c r="URU38" s="657" t="s">
        <v>942</v>
      </c>
      <c r="URV38" s="658"/>
      <c r="URW38" s="655">
        <f>-27.6-12.8-12.8-68.2-31-21.2</f>
        <v>-173.6</v>
      </c>
      <c r="URX38" s="656"/>
      <c r="URY38" s="657" t="s">
        <v>942</v>
      </c>
      <c r="URZ38" s="658"/>
      <c r="USA38" s="655">
        <f>-27.6-12.8-12.8-68.2-31-21.2</f>
        <v>-173.6</v>
      </c>
      <c r="USB38" s="656"/>
      <c r="USC38" s="657" t="s">
        <v>942</v>
      </c>
      <c r="USD38" s="658"/>
      <c r="USE38" s="655">
        <f>-27.6-12.8-12.8-68.2-31-21.2</f>
        <v>-173.6</v>
      </c>
      <c r="USF38" s="656"/>
      <c r="USG38" s="657" t="s">
        <v>942</v>
      </c>
      <c r="USH38" s="658"/>
      <c r="USI38" s="655">
        <f>-27.6-12.8-12.8-68.2-31-21.2</f>
        <v>-173.6</v>
      </c>
      <c r="USJ38" s="656"/>
      <c r="USK38" s="657" t="s">
        <v>942</v>
      </c>
      <c r="USL38" s="658"/>
      <c r="USM38" s="655">
        <f>-27.6-12.8-12.8-68.2-31-21.2</f>
        <v>-173.6</v>
      </c>
      <c r="USN38" s="656"/>
      <c r="USO38" s="657" t="s">
        <v>942</v>
      </c>
      <c r="USP38" s="658"/>
      <c r="USQ38" s="655">
        <f>-27.6-12.8-12.8-68.2-31-21.2</f>
        <v>-173.6</v>
      </c>
      <c r="USR38" s="656"/>
      <c r="USS38" s="657" t="s">
        <v>942</v>
      </c>
      <c r="UST38" s="658"/>
      <c r="USU38" s="655">
        <f>-27.6-12.8-12.8-68.2-31-21.2</f>
        <v>-173.6</v>
      </c>
      <c r="USV38" s="656"/>
      <c r="USW38" s="657" t="s">
        <v>942</v>
      </c>
      <c r="USX38" s="658"/>
      <c r="USY38" s="655">
        <f>-27.6-12.8-12.8-68.2-31-21.2</f>
        <v>-173.6</v>
      </c>
      <c r="USZ38" s="656"/>
      <c r="UTA38" s="657" t="s">
        <v>942</v>
      </c>
      <c r="UTB38" s="658"/>
      <c r="UTC38" s="655">
        <f>-27.6-12.8-12.8-68.2-31-21.2</f>
        <v>-173.6</v>
      </c>
      <c r="UTD38" s="656"/>
      <c r="UTE38" s="657" t="s">
        <v>942</v>
      </c>
      <c r="UTF38" s="658"/>
      <c r="UTG38" s="655">
        <f>-27.6-12.8-12.8-68.2-31-21.2</f>
        <v>-173.6</v>
      </c>
      <c r="UTH38" s="656"/>
      <c r="UTI38" s="657" t="s">
        <v>942</v>
      </c>
      <c r="UTJ38" s="658"/>
      <c r="UTK38" s="655">
        <f>-27.6-12.8-12.8-68.2-31-21.2</f>
        <v>-173.6</v>
      </c>
      <c r="UTL38" s="656"/>
      <c r="UTM38" s="657" t="s">
        <v>942</v>
      </c>
      <c r="UTN38" s="658"/>
      <c r="UTO38" s="655">
        <f>-27.6-12.8-12.8-68.2-31-21.2</f>
        <v>-173.6</v>
      </c>
      <c r="UTP38" s="656"/>
      <c r="UTQ38" s="657" t="s">
        <v>942</v>
      </c>
      <c r="UTR38" s="658"/>
      <c r="UTS38" s="655">
        <f>-27.6-12.8-12.8-68.2-31-21.2</f>
        <v>-173.6</v>
      </c>
      <c r="UTT38" s="656"/>
      <c r="UTU38" s="657" t="s">
        <v>942</v>
      </c>
      <c r="UTV38" s="658"/>
      <c r="UTW38" s="655">
        <f>-27.6-12.8-12.8-68.2-31-21.2</f>
        <v>-173.6</v>
      </c>
      <c r="UTX38" s="656"/>
      <c r="UTY38" s="657" t="s">
        <v>942</v>
      </c>
      <c r="UTZ38" s="658"/>
      <c r="UUA38" s="655">
        <f>-27.6-12.8-12.8-68.2-31-21.2</f>
        <v>-173.6</v>
      </c>
      <c r="UUB38" s="656"/>
      <c r="UUC38" s="657" t="s">
        <v>942</v>
      </c>
      <c r="UUD38" s="658"/>
      <c r="UUE38" s="655">
        <f>-27.6-12.8-12.8-68.2-31-21.2</f>
        <v>-173.6</v>
      </c>
      <c r="UUF38" s="656"/>
      <c r="UUG38" s="657" t="s">
        <v>942</v>
      </c>
      <c r="UUH38" s="658"/>
      <c r="UUI38" s="655">
        <f>-27.6-12.8-12.8-68.2-31-21.2</f>
        <v>-173.6</v>
      </c>
      <c r="UUJ38" s="656"/>
      <c r="UUK38" s="657" t="s">
        <v>942</v>
      </c>
      <c r="UUL38" s="658"/>
      <c r="UUM38" s="655">
        <f>-27.6-12.8-12.8-68.2-31-21.2</f>
        <v>-173.6</v>
      </c>
      <c r="UUN38" s="656"/>
      <c r="UUO38" s="657" t="s">
        <v>942</v>
      </c>
      <c r="UUP38" s="658"/>
      <c r="UUQ38" s="655">
        <f>-27.6-12.8-12.8-68.2-31-21.2</f>
        <v>-173.6</v>
      </c>
      <c r="UUR38" s="656"/>
      <c r="UUS38" s="657" t="s">
        <v>942</v>
      </c>
      <c r="UUT38" s="658"/>
      <c r="UUU38" s="655">
        <f>-27.6-12.8-12.8-68.2-31-21.2</f>
        <v>-173.6</v>
      </c>
      <c r="UUV38" s="656"/>
      <c r="UUW38" s="657" t="s">
        <v>942</v>
      </c>
      <c r="UUX38" s="658"/>
      <c r="UUY38" s="655">
        <f>-27.6-12.8-12.8-68.2-31-21.2</f>
        <v>-173.6</v>
      </c>
      <c r="UUZ38" s="656"/>
      <c r="UVA38" s="657" t="s">
        <v>942</v>
      </c>
      <c r="UVB38" s="658"/>
      <c r="UVC38" s="655">
        <f>-27.6-12.8-12.8-68.2-31-21.2</f>
        <v>-173.6</v>
      </c>
      <c r="UVD38" s="656"/>
      <c r="UVE38" s="657" t="s">
        <v>942</v>
      </c>
      <c r="UVF38" s="658"/>
      <c r="UVG38" s="655">
        <f>-27.6-12.8-12.8-68.2-31-21.2</f>
        <v>-173.6</v>
      </c>
      <c r="UVH38" s="656"/>
      <c r="UVI38" s="657" t="s">
        <v>942</v>
      </c>
      <c r="UVJ38" s="658"/>
      <c r="UVK38" s="655">
        <f>-27.6-12.8-12.8-68.2-31-21.2</f>
        <v>-173.6</v>
      </c>
      <c r="UVL38" s="656"/>
      <c r="UVM38" s="657" t="s">
        <v>942</v>
      </c>
      <c r="UVN38" s="658"/>
      <c r="UVO38" s="655">
        <f>-27.6-12.8-12.8-68.2-31-21.2</f>
        <v>-173.6</v>
      </c>
      <c r="UVP38" s="656"/>
      <c r="UVQ38" s="657" t="s">
        <v>942</v>
      </c>
      <c r="UVR38" s="658"/>
      <c r="UVS38" s="655">
        <f>-27.6-12.8-12.8-68.2-31-21.2</f>
        <v>-173.6</v>
      </c>
      <c r="UVT38" s="656"/>
      <c r="UVU38" s="657" t="s">
        <v>942</v>
      </c>
      <c r="UVV38" s="658"/>
      <c r="UVW38" s="655">
        <f>-27.6-12.8-12.8-68.2-31-21.2</f>
        <v>-173.6</v>
      </c>
      <c r="UVX38" s="656"/>
      <c r="UVY38" s="657" t="s">
        <v>942</v>
      </c>
      <c r="UVZ38" s="658"/>
      <c r="UWA38" s="655">
        <f>-27.6-12.8-12.8-68.2-31-21.2</f>
        <v>-173.6</v>
      </c>
      <c r="UWB38" s="656"/>
      <c r="UWC38" s="657" t="s">
        <v>942</v>
      </c>
      <c r="UWD38" s="658"/>
      <c r="UWE38" s="655">
        <f>-27.6-12.8-12.8-68.2-31-21.2</f>
        <v>-173.6</v>
      </c>
      <c r="UWF38" s="656"/>
      <c r="UWG38" s="657" t="s">
        <v>942</v>
      </c>
      <c r="UWH38" s="658"/>
      <c r="UWI38" s="655">
        <f>-27.6-12.8-12.8-68.2-31-21.2</f>
        <v>-173.6</v>
      </c>
      <c r="UWJ38" s="656"/>
      <c r="UWK38" s="657" t="s">
        <v>942</v>
      </c>
      <c r="UWL38" s="658"/>
      <c r="UWM38" s="655">
        <f>-27.6-12.8-12.8-68.2-31-21.2</f>
        <v>-173.6</v>
      </c>
      <c r="UWN38" s="656"/>
      <c r="UWO38" s="657" t="s">
        <v>942</v>
      </c>
      <c r="UWP38" s="658"/>
      <c r="UWQ38" s="655">
        <f>-27.6-12.8-12.8-68.2-31-21.2</f>
        <v>-173.6</v>
      </c>
      <c r="UWR38" s="656"/>
      <c r="UWS38" s="657" t="s">
        <v>942</v>
      </c>
      <c r="UWT38" s="658"/>
      <c r="UWU38" s="655">
        <f>-27.6-12.8-12.8-68.2-31-21.2</f>
        <v>-173.6</v>
      </c>
      <c r="UWV38" s="656"/>
      <c r="UWW38" s="657" t="s">
        <v>942</v>
      </c>
      <c r="UWX38" s="658"/>
      <c r="UWY38" s="655">
        <f>-27.6-12.8-12.8-68.2-31-21.2</f>
        <v>-173.6</v>
      </c>
      <c r="UWZ38" s="656"/>
      <c r="UXA38" s="657" t="s">
        <v>942</v>
      </c>
      <c r="UXB38" s="658"/>
      <c r="UXC38" s="655">
        <f>-27.6-12.8-12.8-68.2-31-21.2</f>
        <v>-173.6</v>
      </c>
      <c r="UXD38" s="656"/>
      <c r="UXE38" s="657" t="s">
        <v>942</v>
      </c>
      <c r="UXF38" s="658"/>
      <c r="UXG38" s="655">
        <f>-27.6-12.8-12.8-68.2-31-21.2</f>
        <v>-173.6</v>
      </c>
      <c r="UXH38" s="656"/>
      <c r="UXI38" s="657" t="s">
        <v>942</v>
      </c>
      <c r="UXJ38" s="658"/>
      <c r="UXK38" s="655">
        <f>-27.6-12.8-12.8-68.2-31-21.2</f>
        <v>-173.6</v>
      </c>
      <c r="UXL38" s="656"/>
      <c r="UXM38" s="657" t="s">
        <v>942</v>
      </c>
      <c r="UXN38" s="658"/>
      <c r="UXO38" s="655">
        <f>-27.6-12.8-12.8-68.2-31-21.2</f>
        <v>-173.6</v>
      </c>
      <c r="UXP38" s="656"/>
      <c r="UXQ38" s="657" t="s">
        <v>942</v>
      </c>
      <c r="UXR38" s="658"/>
      <c r="UXS38" s="655">
        <f>-27.6-12.8-12.8-68.2-31-21.2</f>
        <v>-173.6</v>
      </c>
      <c r="UXT38" s="656"/>
      <c r="UXU38" s="657" t="s">
        <v>942</v>
      </c>
      <c r="UXV38" s="658"/>
      <c r="UXW38" s="655">
        <f>-27.6-12.8-12.8-68.2-31-21.2</f>
        <v>-173.6</v>
      </c>
      <c r="UXX38" s="656"/>
      <c r="UXY38" s="657" t="s">
        <v>942</v>
      </c>
      <c r="UXZ38" s="658"/>
      <c r="UYA38" s="655">
        <f>-27.6-12.8-12.8-68.2-31-21.2</f>
        <v>-173.6</v>
      </c>
      <c r="UYB38" s="656"/>
      <c r="UYC38" s="657" t="s">
        <v>942</v>
      </c>
      <c r="UYD38" s="658"/>
      <c r="UYE38" s="655">
        <f>-27.6-12.8-12.8-68.2-31-21.2</f>
        <v>-173.6</v>
      </c>
      <c r="UYF38" s="656"/>
      <c r="UYG38" s="657" t="s">
        <v>942</v>
      </c>
      <c r="UYH38" s="658"/>
      <c r="UYI38" s="655">
        <f>-27.6-12.8-12.8-68.2-31-21.2</f>
        <v>-173.6</v>
      </c>
      <c r="UYJ38" s="656"/>
      <c r="UYK38" s="657" t="s">
        <v>942</v>
      </c>
      <c r="UYL38" s="658"/>
      <c r="UYM38" s="655">
        <f>-27.6-12.8-12.8-68.2-31-21.2</f>
        <v>-173.6</v>
      </c>
      <c r="UYN38" s="656"/>
      <c r="UYO38" s="657" t="s">
        <v>942</v>
      </c>
      <c r="UYP38" s="658"/>
      <c r="UYQ38" s="655">
        <f>-27.6-12.8-12.8-68.2-31-21.2</f>
        <v>-173.6</v>
      </c>
      <c r="UYR38" s="656"/>
      <c r="UYS38" s="657" t="s">
        <v>942</v>
      </c>
      <c r="UYT38" s="658"/>
      <c r="UYU38" s="655">
        <f>-27.6-12.8-12.8-68.2-31-21.2</f>
        <v>-173.6</v>
      </c>
      <c r="UYV38" s="656"/>
      <c r="UYW38" s="657" t="s">
        <v>942</v>
      </c>
      <c r="UYX38" s="658"/>
      <c r="UYY38" s="655">
        <f>-27.6-12.8-12.8-68.2-31-21.2</f>
        <v>-173.6</v>
      </c>
      <c r="UYZ38" s="656"/>
      <c r="UZA38" s="657" t="s">
        <v>942</v>
      </c>
      <c r="UZB38" s="658"/>
      <c r="UZC38" s="655">
        <f>-27.6-12.8-12.8-68.2-31-21.2</f>
        <v>-173.6</v>
      </c>
      <c r="UZD38" s="656"/>
      <c r="UZE38" s="657" t="s">
        <v>942</v>
      </c>
      <c r="UZF38" s="658"/>
      <c r="UZG38" s="655">
        <f>-27.6-12.8-12.8-68.2-31-21.2</f>
        <v>-173.6</v>
      </c>
      <c r="UZH38" s="656"/>
      <c r="UZI38" s="657" t="s">
        <v>942</v>
      </c>
      <c r="UZJ38" s="658"/>
      <c r="UZK38" s="655">
        <f>-27.6-12.8-12.8-68.2-31-21.2</f>
        <v>-173.6</v>
      </c>
      <c r="UZL38" s="656"/>
      <c r="UZM38" s="657" t="s">
        <v>942</v>
      </c>
      <c r="UZN38" s="658"/>
      <c r="UZO38" s="655">
        <f>-27.6-12.8-12.8-68.2-31-21.2</f>
        <v>-173.6</v>
      </c>
      <c r="UZP38" s="656"/>
      <c r="UZQ38" s="657" t="s">
        <v>942</v>
      </c>
      <c r="UZR38" s="658"/>
      <c r="UZS38" s="655">
        <f>-27.6-12.8-12.8-68.2-31-21.2</f>
        <v>-173.6</v>
      </c>
      <c r="UZT38" s="656"/>
      <c r="UZU38" s="657" t="s">
        <v>942</v>
      </c>
      <c r="UZV38" s="658"/>
      <c r="UZW38" s="655">
        <f>-27.6-12.8-12.8-68.2-31-21.2</f>
        <v>-173.6</v>
      </c>
      <c r="UZX38" s="656"/>
      <c r="UZY38" s="657" t="s">
        <v>942</v>
      </c>
      <c r="UZZ38" s="658"/>
      <c r="VAA38" s="655">
        <f>-27.6-12.8-12.8-68.2-31-21.2</f>
        <v>-173.6</v>
      </c>
      <c r="VAB38" s="656"/>
      <c r="VAC38" s="657" t="s">
        <v>942</v>
      </c>
      <c r="VAD38" s="658"/>
      <c r="VAE38" s="655">
        <f>-27.6-12.8-12.8-68.2-31-21.2</f>
        <v>-173.6</v>
      </c>
      <c r="VAF38" s="656"/>
      <c r="VAG38" s="657" t="s">
        <v>942</v>
      </c>
      <c r="VAH38" s="658"/>
      <c r="VAI38" s="655">
        <f>-27.6-12.8-12.8-68.2-31-21.2</f>
        <v>-173.6</v>
      </c>
      <c r="VAJ38" s="656"/>
      <c r="VAK38" s="657" t="s">
        <v>942</v>
      </c>
      <c r="VAL38" s="658"/>
      <c r="VAM38" s="655">
        <f>-27.6-12.8-12.8-68.2-31-21.2</f>
        <v>-173.6</v>
      </c>
      <c r="VAN38" s="656"/>
      <c r="VAO38" s="657" t="s">
        <v>942</v>
      </c>
      <c r="VAP38" s="658"/>
      <c r="VAQ38" s="655">
        <f>-27.6-12.8-12.8-68.2-31-21.2</f>
        <v>-173.6</v>
      </c>
      <c r="VAR38" s="656"/>
      <c r="VAS38" s="657" t="s">
        <v>942</v>
      </c>
      <c r="VAT38" s="658"/>
      <c r="VAU38" s="655">
        <f>-27.6-12.8-12.8-68.2-31-21.2</f>
        <v>-173.6</v>
      </c>
      <c r="VAV38" s="656"/>
      <c r="VAW38" s="657" t="s">
        <v>942</v>
      </c>
      <c r="VAX38" s="658"/>
      <c r="VAY38" s="655">
        <f>-27.6-12.8-12.8-68.2-31-21.2</f>
        <v>-173.6</v>
      </c>
      <c r="VAZ38" s="656"/>
      <c r="VBA38" s="657" t="s">
        <v>942</v>
      </c>
      <c r="VBB38" s="658"/>
      <c r="VBC38" s="655">
        <f>-27.6-12.8-12.8-68.2-31-21.2</f>
        <v>-173.6</v>
      </c>
      <c r="VBD38" s="656"/>
      <c r="VBE38" s="657" t="s">
        <v>942</v>
      </c>
      <c r="VBF38" s="658"/>
      <c r="VBG38" s="655">
        <f>-27.6-12.8-12.8-68.2-31-21.2</f>
        <v>-173.6</v>
      </c>
      <c r="VBH38" s="656"/>
      <c r="VBI38" s="657" t="s">
        <v>942</v>
      </c>
      <c r="VBJ38" s="658"/>
      <c r="VBK38" s="655">
        <f>-27.6-12.8-12.8-68.2-31-21.2</f>
        <v>-173.6</v>
      </c>
      <c r="VBL38" s="656"/>
      <c r="VBM38" s="657" t="s">
        <v>942</v>
      </c>
      <c r="VBN38" s="658"/>
      <c r="VBO38" s="655">
        <f>-27.6-12.8-12.8-68.2-31-21.2</f>
        <v>-173.6</v>
      </c>
      <c r="VBP38" s="656"/>
      <c r="VBQ38" s="657" t="s">
        <v>942</v>
      </c>
      <c r="VBR38" s="658"/>
      <c r="VBS38" s="655">
        <f>-27.6-12.8-12.8-68.2-31-21.2</f>
        <v>-173.6</v>
      </c>
      <c r="VBT38" s="656"/>
      <c r="VBU38" s="657" t="s">
        <v>942</v>
      </c>
      <c r="VBV38" s="658"/>
      <c r="VBW38" s="655">
        <f>-27.6-12.8-12.8-68.2-31-21.2</f>
        <v>-173.6</v>
      </c>
      <c r="VBX38" s="656"/>
      <c r="VBY38" s="657" t="s">
        <v>942</v>
      </c>
      <c r="VBZ38" s="658"/>
      <c r="VCA38" s="655">
        <f>-27.6-12.8-12.8-68.2-31-21.2</f>
        <v>-173.6</v>
      </c>
      <c r="VCB38" s="656"/>
      <c r="VCC38" s="657" t="s">
        <v>942</v>
      </c>
      <c r="VCD38" s="658"/>
      <c r="VCE38" s="655">
        <f>-27.6-12.8-12.8-68.2-31-21.2</f>
        <v>-173.6</v>
      </c>
      <c r="VCF38" s="656"/>
      <c r="VCG38" s="657" t="s">
        <v>942</v>
      </c>
      <c r="VCH38" s="658"/>
      <c r="VCI38" s="655">
        <f>-27.6-12.8-12.8-68.2-31-21.2</f>
        <v>-173.6</v>
      </c>
      <c r="VCJ38" s="656"/>
      <c r="VCK38" s="657" t="s">
        <v>942</v>
      </c>
      <c r="VCL38" s="658"/>
      <c r="VCM38" s="655">
        <f>-27.6-12.8-12.8-68.2-31-21.2</f>
        <v>-173.6</v>
      </c>
      <c r="VCN38" s="656"/>
      <c r="VCO38" s="657" t="s">
        <v>942</v>
      </c>
      <c r="VCP38" s="658"/>
      <c r="VCQ38" s="655">
        <f>-27.6-12.8-12.8-68.2-31-21.2</f>
        <v>-173.6</v>
      </c>
      <c r="VCR38" s="656"/>
      <c r="VCS38" s="657" t="s">
        <v>942</v>
      </c>
      <c r="VCT38" s="658"/>
      <c r="VCU38" s="655">
        <f>-27.6-12.8-12.8-68.2-31-21.2</f>
        <v>-173.6</v>
      </c>
      <c r="VCV38" s="656"/>
      <c r="VCW38" s="657" t="s">
        <v>942</v>
      </c>
      <c r="VCX38" s="658"/>
      <c r="VCY38" s="655">
        <f>-27.6-12.8-12.8-68.2-31-21.2</f>
        <v>-173.6</v>
      </c>
      <c r="VCZ38" s="656"/>
      <c r="VDA38" s="657" t="s">
        <v>942</v>
      </c>
      <c r="VDB38" s="658"/>
      <c r="VDC38" s="655">
        <f>-27.6-12.8-12.8-68.2-31-21.2</f>
        <v>-173.6</v>
      </c>
      <c r="VDD38" s="656"/>
      <c r="VDE38" s="657" t="s">
        <v>942</v>
      </c>
      <c r="VDF38" s="658"/>
      <c r="VDG38" s="655">
        <f>-27.6-12.8-12.8-68.2-31-21.2</f>
        <v>-173.6</v>
      </c>
      <c r="VDH38" s="656"/>
      <c r="VDI38" s="657" t="s">
        <v>942</v>
      </c>
      <c r="VDJ38" s="658"/>
      <c r="VDK38" s="655">
        <f>-27.6-12.8-12.8-68.2-31-21.2</f>
        <v>-173.6</v>
      </c>
      <c r="VDL38" s="656"/>
      <c r="VDM38" s="657" t="s">
        <v>942</v>
      </c>
      <c r="VDN38" s="658"/>
      <c r="VDO38" s="655">
        <f>-27.6-12.8-12.8-68.2-31-21.2</f>
        <v>-173.6</v>
      </c>
      <c r="VDP38" s="656"/>
      <c r="VDQ38" s="657" t="s">
        <v>942</v>
      </c>
      <c r="VDR38" s="658"/>
      <c r="VDS38" s="655">
        <f>-27.6-12.8-12.8-68.2-31-21.2</f>
        <v>-173.6</v>
      </c>
      <c r="VDT38" s="656"/>
      <c r="VDU38" s="657" t="s">
        <v>942</v>
      </c>
      <c r="VDV38" s="658"/>
      <c r="VDW38" s="655">
        <f>-27.6-12.8-12.8-68.2-31-21.2</f>
        <v>-173.6</v>
      </c>
      <c r="VDX38" s="656"/>
      <c r="VDY38" s="657" t="s">
        <v>942</v>
      </c>
      <c r="VDZ38" s="658"/>
      <c r="VEA38" s="655">
        <f>-27.6-12.8-12.8-68.2-31-21.2</f>
        <v>-173.6</v>
      </c>
      <c r="VEB38" s="656"/>
      <c r="VEC38" s="657" t="s">
        <v>942</v>
      </c>
      <c r="VED38" s="658"/>
      <c r="VEE38" s="655">
        <f>-27.6-12.8-12.8-68.2-31-21.2</f>
        <v>-173.6</v>
      </c>
      <c r="VEF38" s="656"/>
      <c r="VEG38" s="657" t="s">
        <v>942</v>
      </c>
      <c r="VEH38" s="658"/>
      <c r="VEI38" s="655">
        <f>-27.6-12.8-12.8-68.2-31-21.2</f>
        <v>-173.6</v>
      </c>
      <c r="VEJ38" s="656"/>
      <c r="VEK38" s="657" t="s">
        <v>942</v>
      </c>
      <c r="VEL38" s="658"/>
      <c r="VEM38" s="655">
        <f>-27.6-12.8-12.8-68.2-31-21.2</f>
        <v>-173.6</v>
      </c>
      <c r="VEN38" s="656"/>
      <c r="VEO38" s="657" t="s">
        <v>942</v>
      </c>
      <c r="VEP38" s="658"/>
      <c r="VEQ38" s="655">
        <f>-27.6-12.8-12.8-68.2-31-21.2</f>
        <v>-173.6</v>
      </c>
      <c r="VER38" s="656"/>
      <c r="VES38" s="657" t="s">
        <v>942</v>
      </c>
      <c r="VET38" s="658"/>
      <c r="VEU38" s="655">
        <f>-27.6-12.8-12.8-68.2-31-21.2</f>
        <v>-173.6</v>
      </c>
      <c r="VEV38" s="656"/>
      <c r="VEW38" s="657" t="s">
        <v>942</v>
      </c>
      <c r="VEX38" s="658"/>
      <c r="VEY38" s="655">
        <f>-27.6-12.8-12.8-68.2-31-21.2</f>
        <v>-173.6</v>
      </c>
      <c r="VEZ38" s="656"/>
      <c r="VFA38" s="657" t="s">
        <v>942</v>
      </c>
      <c r="VFB38" s="658"/>
      <c r="VFC38" s="655">
        <f>-27.6-12.8-12.8-68.2-31-21.2</f>
        <v>-173.6</v>
      </c>
      <c r="VFD38" s="656"/>
      <c r="VFE38" s="657" t="s">
        <v>942</v>
      </c>
      <c r="VFF38" s="658"/>
      <c r="VFG38" s="655">
        <f>-27.6-12.8-12.8-68.2-31-21.2</f>
        <v>-173.6</v>
      </c>
      <c r="VFH38" s="656"/>
      <c r="VFI38" s="657" t="s">
        <v>942</v>
      </c>
      <c r="VFJ38" s="658"/>
      <c r="VFK38" s="655">
        <f>-27.6-12.8-12.8-68.2-31-21.2</f>
        <v>-173.6</v>
      </c>
      <c r="VFL38" s="656"/>
      <c r="VFM38" s="657" t="s">
        <v>942</v>
      </c>
      <c r="VFN38" s="658"/>
      <c r="VFO38" s="655">
        <f>-27.6-12.8-12.8-68.2-31-21.2</f>
        <v>-173.6</v>
      </c>
      <c r="VFP38" s="656"/>
      <c r="VFQ38" s="657" t="s">
        <v>942</v>
      </c>
      <c r="VFR38" s="658"/>
      <c r="VFS38" s="655">
        <f>-27.6-12.8-12.8-68.2-31-21.2</f>
        <v>-173.6</v>
      </c>
      <c r="VFT38" s="656"/>
      <c r="VFU38" s="657" t="s">
        <v>942</v>
      </c>
      <c r="VFV38" s="658"/>
      <c r="VFW38" s="655">
        <f>-27.6-12.8-12.8-68.2-31-21.2</f>
        <v>-173.6</v>
      </c>
      <c r="VFX38" s="656"/>
      <c r="VFY38" s="657" t="s">
        <v>942</v>
      </c>
      <c r="VFZ38" s="658"/>
      <c r="VGA38" s="655">
        <f>-27.6-12.8-12.8-68.2-31-21.2</f>
        <v>-173.6</v>
      </c>
      <c r="VGB38" s="656"/>
      <c r="VGC38" s="657" t="s">
        <v>942</v>
      </c>
      <c r="VGD38" s="658"/>
      <c r="VGE38" s="655">
        <f>-27.6-12.8-12.8-68.2-31-21.2</f>
        <v>-173.6</v>
      </c>
      <c r="VGF38" s="656"/>
      <c r="VGG38" s="657" t="s">
        <v>942</v>
      </c>
      <c r="VGH38" s="658"/>
      <c r="VGI38" s="655">
        <f>-27.6-12.8-12.8-68.2-31-21.2</f>
        <v>-173.6</v>
      </c>
      <c r="VGJ38" s="656"/>
      <c r="VGK38" s="657" t="s">
        <v>942</v>
      </c>
      <c r="VGL38" s="658"/>
      <c r="VGM38" s="655">
        <f>-27.6-12.8-12.8-68.2-31-21.2</f>
        <v>-173.6</v>
      </c>
      <c r="VGN38" s="656"/>
      <c r="VGO38" s="657" t="s">
        <v>942</v>
      </c>
      <c r="VGP38" s="658"/>
      <c r="VGQ38" s="655">
        <f>-27.6-12.8-12.8-68.2-31-21.2</f>
        <v>-173.6</v>
      </c>
      <c r="VGR38" s="656"/>
      <c r="VGS38" s="657" t="s">
        <v>942</v>
      </c>
      <c r="VGT38" s="658"/>
      <c r="VGU38" s="655">
        <f>-27.6-12.8-12.8-68.2-31-21.2</f>
        <v>-173.6</v>
      </c>
      <c r="VGV38" s="656"/>
      <c r="VGW38" s="657" t="s">
        <v>942</v>
      </c>
      <c r="VGX38" s="658"/>
      <c r="VGY38" s="655">
        <f>-27.6-12.8-12.8-68.2-31-21.2</f>
        <v>-173.6</v>
      </c>
      <c r="VGZ38" s="656"/>
      <c r="VHA38" s="657" t="s">
        <v>942</v>
      </c>
      <c r="VHB38" s="658"/>
      <c r="VHC38" s="655">
        <f>-27.6-12.8-12.8-68.2-31-21.2</f>
        <v>-173.6</v>
      </c>
      <c r="VHD38" s="656"/>
      <c r="VHE38" s="657" t="s">
        <v>942</v>
      </c>
      <c r="VHF38" s="658"/>
      <c r="VHG38" s="655">
        <f>-27.6-12.8-12.8-68.2-31-21.2</f>
        <v>-173.6</v>
      </c>
      <c r="VHH38" s="656"/>
      <c r="VHI38" s="657" t="s">
        <v>942</v>
      </c>
      <c r="VHJ38" s="658"/>
      <c r="VHK38" s="655">
        <f>-27.6-12.8-12.8-68.2-31-21.2</f>
        <v>-173.6</v>
      </c>
      <c r="VHL38" s="656"/>
      <c r="VHM38" s="657" t="s">
        <v>942</v>
      </c>
      <c r="VHN38" s="658"/>
      <c r="VHO38" s="655">
        <f>-27.6-12.8-12.8-68.2-31-21.2</f>
        <v>-173.6</v>
      </c>
      <c r="VHP38" s="656"/>
      <c r="VHQ38" s="657" t="s">
        <v>942</v>
      </c>
      <c r="VHR38" s="658"/>
      <c r="VHS38" s="655">
        <f>-27.6-12.8-12.8-68.2-31-21.2</f>
        <v>-173.6</v>
      </c>
      <c r="VHT38" s="656"/>
      <c r="VHU38" s="657" t="s">
        <v>942</v>
      </c>
      <c r="VHV38" s="658"/>
      <c r="VHW38" s="655">
        <f>-27.6-12.8-12.8-68.2-31-21.2</f>
        <v>-173.6</v>
      </c>
      <c r="VHX38" s="656"/>
      <c r="VHY38" s="657" t="s">
        <v>942</v>
      </c>
      <c r="VHZ38" s="658"/>
      <c r="VIA38" s="655">
        <f>-27.6-12.8-12.8-68.2-31-21.2</f>
        <v>-173.6</v>
      </c>
      <c r="VIB38" s="656"/>
      <c r="VIC38" s="657" t="s">
        <v>942</v>
      </c>
      <c r="VID38" s="658"/>
      <c r="VIE38" s="655">
        <f>-27.6-12.8-12.8-68.2-31-21.2</f>
        <v>-173.6</v>
      </c>
      <c r="VIF38" s="656"/>
      <c r="VIG38" s="657" t="s">
        <v>942</v>
      </c>
      <c r="VIH38" s="658"/>
      <c r="VII38" s="655">
        <f>-27.6-12.8-12.8-68.2-31-21.2</f>
        <v>-173.6</v>
      </c>
      <c r="VIJ38" s="656"/>
      <c r="VIK38" s="657" t="s">
        <v>942</v>
      </c>
      <c r="VIL38" s="658"/>
      <c r="VIM38" s="655">
        <f>-27.6-12.8-12.8-68.2-31-21.2</f>
        <v>-173.6</v>
      </c>
      <c r="VIN38" s="656"/>
      <c r="VIO38" s="657" t="s">
        <v>942</v>
      </c>
      <c r="VIP38" s="658"/>
      <c r="VIQ38" s="655">
        <f>-27.6-12.8-12.8-68.2-31-21.2</f>
        <v>-173.6</v>
      </c>
      <c r="VIR38" s="656"/>
      <c r="VIS38" s="657" t="s">
        <v>942</v>
      </c>
      <c r="VIT38" s="658"/>
      <c r="VIU38" s="655">
        <f>-27.6-12.8-12.8-68.2-31-21.2</f>
        <v>-173.6</v>
      </c>
      <c r="VIV38" s="656"/>
      <c r="VIW38" s="657" t="s">
        <v>942</v>
      </c>
      <c r="VIX38" s="658"/>
      <c r="VIY38" s="655">
        <f>-27.6-12.8-12.8-68.2-31-21.2</f>
        <v>-173.6</v>
      </c>
      <c r="VIZ38" s="656"/>
      <c r="VJA38" s="657" t="s">
        <v>942</v>
      </c>
      <c r="VJB38" s="658"/>
      <c r="VJC38" s="655">
        <f>-27.6-12.8-12.8-68.2-31-21.2</f>
        <v>-173.6</v>
      </c>
      <c r="VJD38" s="656"/>
      <c r="VJE38" s="657" t="s">
        <v>942</v>
      </c>
      <c r="VJF38" s="658"/>
      <c r="VJG38" s="655">
        <f>-27.6-12.8-12.8-68.2-31-21.2</f>
        <v>-173.6</v>
      </c>
      <c r="VJH38" s="656"/>
      <c r="VJI38" s="657" t="s">
        <v>942</v>
      </c>
      <c r="VJJ38" s="658"/>
      <c r="VJK38" s="655">
        <f>-27.6-12.8-12.8-68.2-31-21.2</f>
        <v>-173.6</v>
      </c>
      <c r="VJL38" s="656"/>
      <c r="VJM38" s="657" t="s">
        <v>942</v>
      </c>
      <c r="VJN38" s="658"/>
      <c r="VJO38" s="655">
        <f>-27.6-12.8-12.8-68.2-31-21.2</f>
        <v>-173.6</v>
      </c>
      <c r="VJP38" s="656"/>
      <c r="VJQ38" s="657" t="s">
        <v>942</v>
      </c>
      <c r="VJR38" s="658"/>
      <c r="VJS38" s="655">
        <f>-27.6-12.8-12.8-68.2-31-21.2</f>
        <v>-173.6</v>
      </c>
      <c r="VJT38" s="656"/>
      <c r="VJU38" s="657" t="s">
        <v>942</v>
      </c>
      <c r="VJV38" s="658"/>
      <c r="VJW38" s="655">
        <f>-27.6-12.8-12.8-68.2-31-21.2</f>
        <v>-173.6</v>
      </c>
      <c r="VJX38" s="656"/>
      <c r="VJY38" s="657" t="s">
        <v>942</v>
      </c>
      <c r="VJZ38" s="658"/>
      <c r="VKA38" s="655">
        <f>-27.6-12.8-12.8-68.2-31-21.2</f>
        <v>-173.6</v>
      </c>
      <c r="VKB38" s="656"/>
      <c r="VKC38" s="657" t="s">
        <v>942</v>
      </c>
      <c r="VKD38" s="658"/>
      <c r="VKE38" s="655">
        <f>-27.6-12.8-12.8-68.2-31-21.2</f>
        <v>-173.6</v>
      </c>
      <c r="VKF38" s="656"/>
      <c r="VKG38" s="657" t="s">
        <v>942</v>
      </c>
      <c r="VKH38" s="658"/>
      <c r="VKI38" s="655">
        <f>-27.6-12.8-12.8-68.2-31-21.2</f>
        <v>-173.6</v>
      </c>
      <c r="VKJ38" s="656"/>
      <c r="VKK38" s="657" t="s">
        <v>942</v>
      </c>
      <c r="VKL38" s="658"/>
      <c r="VKM38" s="655">
        <f>-27.6-12.8-12.8-68.2-31-21.2</f>
        <v>-173.6</v>
      </c>
      <c r="VKN38" s="656"/>
      <c r="VKO38" s="657" t="s">
        <v>942</v>
      </c>
      <c r="VKP38" s="658"/>
      <c r="VKQ38" s="655">
        <f>-27.6-12.8-12.8-68.2-31-21.2</f>
        <v>-173.6</v>
      </c>
      <c r="VKR38" s="656"/>
      <c r="VKS38" s="657" t="s">
        <v>942</v>
      </c>
      <c r="VKT38" s="658"/>
      <c r="VKU38" s="655">
        <f>-27.6-12.8-12.8-68.2-31-21.2</f>
        <v>-173.6</v>
      </c>
      <c r="VKV38" s="656"/>
      <c r="VKW38" s="657" t="s">
        <v>942</v>
      </c>
      <c r="VKX38" s="658"/>
      <c r="VKY38" s="655">
        <f>-27.6-12.8-12.8-68.2-31-21.2</f>
        <v>-173.6</v>
      </c>
      <c r="VKZ38" s="656"/>
      <c r="VLA38" s="657" t="s">
        <v>942</v>
      </c>
      <c r="VLB38" s="658"/>
      <c r="VLC38" s="655">
        <f>-27.6-12.8-12.8-68.2-31-21.2</f>
        <v>-173.6</v>
      </c>
      <c r="VLD38" s="656"/>
      <c r="VLE38" s="657" t="s">
        <v>942</v>
      </c>
      <c r="VLF38" s="658"/>
      <c r="VLG38" s="655">
        <f>-27.6-12.8-12.8-68.2-31-21.2</f>
        <v>-173.6</v>
      </c>
      <c r="VLH38" s="656"/>
      <c r="VLI38" s="657" t="s">
        <v>942</v>
      </c>
      <c r="VLJ38" s="658"/>
      <c r="VLK38" s="655">
        <f>-27.6-12.8-12.8-68.2-31-21.2</f>
        <v>-173.6</v>
      </c>
      <c r="VLL38" s="656"/>
      <c r="VLM38" s="657" t="s">
        <v>942</v>
      </c>
      <c r="VLN38" s="658"/>
      <c r="VLO38" s="655">
        <f>-27.6-12.8-12.8-68.2-31-21.2</f>
        <v>-173.6</v>
      </c>
      <c r="VLP38" s="656"/>
      <c r="VLQ38" s="657" t="s">
        <v>942</v>
      </c>
      <c r="VLR38" s="658"/>
      <c r="VLS38" s="655">
        <f>-27.6-12.8-12.8-68.2-31-21.2</f>
        <v>-173.6</v>
      </c>
      <c r="VLT38" s="656"/>
      <c r="VLU38" s="657" t="s">
        <v>942</v>
      </c>
      <c r="VLV38" s="658"/>
      <c r="VLW38" s="655">
        <f>-27.6-12.8-12.8-68.2-31-21.2</f>
        <v>-173.6</v>
      </c>
      <c r="VLX38" s="656"/>
      <c r="VLY38" s="657" t="s">
        <v>942</v>
      </c>
      <c r="VLZ38" s="658"/>
      <c r="VMA38" s="655">
        <f>-27.6-12.8-12.8-68.2-31-21.2</f>
        <v>-173.6</v>
      </c>
      <c r="VMB38" s="656"/>
      <c r="VMC38" s="657" t="s">
        <v>942</v>
      </c>
      <c r="VMD38" s="658"/>
      <c r="VME38" s="655">
        <f>-27.6-12.8-12.8-68.2-31-21.2</f>
        <v>-173.6</v>
      </c>
      <c r="VMF38" s="656"/>
      <c r="VMG38" s="657" t="s">
        <v>942</v>
      </c>
      <c r="VMH38" s="658"/>
      <c r="VMI38" s="655">
        <f>-27.6-12.8-12.8-68.2-31-21.2</f>
        <v>-173.6</v>
      </c>
      <c r="VMJ38" s="656"/>
      <c r="VMK38" s="657" t="s">
        <v>942</v>
      </c>
      <c r="VML38" s="658"/>
      <c r="VMM38" s="655">
        <f>-27.6-12.8-12.8-68.2-31-21.2</f>
        <v>-173.6</v>
      </c>
      <c r="VMN38" s="656"/>
      <c r="VMO38" s="657" t="s">
        <v>942</v>
      </c>
      <c r="VMP38" s="658"/>
      <c r="VMQ38" s="655">
        <f>-27.6-12.8-12.8-68.2-31-21.2</f>
        <v>-173.6</v>
      </c>
      <c r="VMR38" s="656"/>
      <c r="VMS38" s="657" t="s">
        <v>942</v>
      </c>
      <c r="VMT38" s="658"/>
      <c r="VMU38" s="655">
        <f>-27.6-12.8-12.8-68.2-31-21.2</f>
        <v>-173.6</v>
      </c>
      <c r="VMV38" s="656"/>
      <c r="VMW38" s="657" t="s">
        <v>942</v>
      </c>
      <c r="VMX38" s="658"/>
      <c r="VMY38" s="655">
        <f>-27.6-12.8-12.8-68.2-31-21.2</f>
        <v>-173.6</v>
      </c>
      <c r="VMZ38" s="656"/>
      <c r="VNA38" s="657" t="s">
        <v>942</v>
      </c>
      <c r="VNB38" s="658"/>
      <c r="VNC38" s="655">
        <f>-27.6-12.8-12.8-68.2-31-21.2</f>
        <v>-173.6</v>
      </c>
      <c r="VND38" s="656"/>
      <c r="VNE38" s="657" t="s">
        <v>942</v>
      </c>
      <c r="VNF38" s="658"/>
      <c r="VNG38" s="655">
        <f>-27.6-12.8-12.8-68.2-31-21.2</f>
        <v>-173.6</v>
      </c>
      <c r="VNH38" s="656"/>
      <c r="VNI38" s="657" t="s">
        <v>942</v>
      </c>
      <c r="VNJ38" s="658"/>
      <c r="VNK38" s="655">
        <f>-27.6-12.8-12.8-68.2-31-21.2</f>
        <v>-173.6</v>
      </c>
      <c r="VNL38" s="656"/>
      <c r="VNM38" s="657" t="s">
        <v>942</v>
      </c>
      <c r="VNN38" s="658"/>
      <c r="VNO38" s="655">
        <f>-27.6-12.8-12.8-68.2-31-21.2</f>
        <v>-173.6</v>
      </c>
      <c r="VNP38" s="656"/>
      <c r="VNQ38" s="657" t="s">
        <v>942</v>
      </c>
      <c r="VNR38" s="658"/>
      <c r="VNS38" s="655">
        <f>-27.6-12.8-12.8-68.2-31-21.2</f>
        <v>-173.6</v>
      </c>
      <c r="VNT38" s="656"/>
      <c r="VNU38" s="657" t="s">
        <v>942</v>
      </c>
      <c r="VNV38" s="658"/>
      <c r="VNW38" s="655">
        <f>-27.6-12.8-12.8-68.2-31-21.2</f>
        <v>-173.6</v>
      </c>
      <c r="VNX38" s="656"/>
      <c r="VNY38" s="657" t="s">
        <v>942</v>
      </c>
      <c r="VNZ38" s="658"/>
      <c r="VOA38" s="655">
        <f>-27.6-12.8-12.8-68.2-31-21.2</f>
        <v>-173.6</v>
      </c>
      <c r="VOB38" s="656"/>
      <c r="VOC38" s="657" t="s">
        <v>942</v>
      </c>
      <c r="VOD38" s="658"/>
      <c r="VOE38" s="655">
        <f>-27.6-12.8-12.8-68.2-31-21.2</f>
        <v>-173.6</v>
      </c>
      <c r="VOF38" s="656"/>
      <c r="VOG38" s="657" t="s">
        <v>942</v>
      </c>
      <c r="VOH38" s="658"/>
      <c r="VOI38" s="655">
        <f>-27.6-12.8-12.8-68.2-31-21.2</f>
        <v>-173.6</v>
      </c>
      <c r="VOJ38" s="656"/>
      <c r="VOK38" s="657" t="s">
        <v>942</v>
      </c>
      <c r="VOL38" s="658"/>
      <c r="VOM38" s="655">
        <f>-27.6-12.8-12.8-68.2-31-21.2</f>
        <v>-173.6</v>
      </c>
      <c r="VON38" s="656"/>
      <c r="VOO38" s="657" t="s">
        <v>942</v>
      </c>
      <c r="VOP38" s="658"/>
      <c r="VOQ38" s="655">
        <f>-27.6-12.8-12.8-68.2-31-21.2</f>
        <v>-173.6</v>
      </c>
      <c r="VOR38" s="656"/>
      <c r="VOS38" s="657" t="s">
        <v>942</v>
      </c>
      <c r="VOT38" s="658"/>
      <c r="VOU38" s="655">
        <f>-27.6-12.8-12.8-68.2-31-21.2</f>
        <v>-173.6</v>
      </c>
      <c r="VOV38" s="656"/>
      <c r="VOW38" s="657" t="s">
        <v>942</v>
      </c>
      <c r="VOX38" s="658"/>
      <c r="VOY38" s="655">
        <f>-27.6-12.8-12.8-68.2-31-21.2</f>
        <v>-173.6</v>
      </c>
      <c r="VOZ38" s="656"/>
      <c r="VPA38" s="657" t="s">
        <v>942</v>
      </c>
      <c r="VPB38" s="658"/>
      <c r="VPC38" s="655">
        <f>-27.6-12.8-12.8-68.2-31-21.2</f>
        <v>-173.6</v>
      </c>
      <c r="VPD38" s="656"/>
      <c r="VPE38" s="657" t="s">
        <v>942</v>
      </c>
      <c r="VPF38" s="658"/>
      <c r="VPG38" s="655">
        <f>-27.6-12.8-12.8-68.2-31-21.2</f>
        <v>-173.6</v>
      </c>
      <c r="VPH38" s="656"/>
      <c r="VPI38" s="657" t="s">
        <v>942</v>
      </c>
      <c r="VPJ38" s="658"/>
      <c r="VPK38" s="655">
        <f>-27.6-12.8-12.8-68.2-31-21.2</f>
        <v>-173.6</v>
      </c>
      <c r="VPL38" s="656"/>
      <c r="VPM38" s="657" t="s">
        <v>942</v>
      </c>
      <c r="VPN38" s="658"/>
      <c r="VPO38" s="655">
        <f>-27.6-12.8-12.8-68.2-31-21.2</f>
        <v>-173.6</v>
      </c>
      <c r="VPP38" s="656"/>
      <c r="VPQ38" s="657" t="s">
        <v>942</v>
      </c>
      <c r="VPR38" s="658"/>
      <c r="VPS38" s="655">
        <f>-27.6-12.8-12.8-68.2-31-21.2</f>
        <v>-173.6</v>
      </c>
      <c r="VPT38" s="656"/>
      <c r="VPU38" s="657" t="s">
        <v>942</v>
      </c>
      <c r="VPV38" s="658"/>
      <c r="VPW38" s="655">
        <f>-27.6-12.8-12.8-68.2-31-21.2</f>
        <v>-173.6</v>
      </c>
      <c r="VPX38" s="656"/>
      <c r="VPY38" s="657" t="s">
        <v>942</v>
      </c>
      <c r="VPZ38" s="658"/>
      <c r="VQA38" s="655">
        <f>-27.6-12.8-12.8-68.2-31-21.2</f>
        <v>-173.6</v>
      </c>
      <c r="VQB38" s="656"/>
      <c r="VQC38" s="657" t="s">
        <v>942</v>
      </c>
      <c r="VQD38" s="658"/>
      <c r="VQE38" s="655">
        <f>-27.6-12.8-12.8-68.2-31-21.2</f>
        <v>-173.6</v>
      </c>
      <c r="VQF38" s="656"/>
      <c r="VQG38" s="657" t="s">
        <v>942</v>
      </c>
      <c r="VQH38" s="658"/>
      <c r="VQI38" s="655">
        <f>-27.6-12.8-12.8-68.2-31-21.2</f>
        <v>-173.6</v>
      </c>
      <c r="VQJ38" s="656"/>
      <c r="VQK38" s="657" t="s">
        <v>942</v>
      </c>
      <c r="VQL38" s="658"/>
      <c r="VQM38" s="655">
        <f>-27.6-12.8-12.8-68.2-31-21.2</f>
        <v>-173.6</v>
      </c>
      <c r="VQN38" s="656"/>
      <c r="VQO38" s="657" t="s">
        <v>942</v>
      </c>
      <c r="VQP38" s="658"/>
      <c r="VQQ38" s="655">
        <f>-27.6-12.8-12.8-68.2-31-21.2</f>
        <v>-173.6</v>
      </c>
      <c r="VQR38" s="656"/>
      <c r="VQS38" s="657" t="s">
        <v>942</v>
      </c>
      <c r="VQT38" s="658"/>
      <c r="VQU38" s="655">
        <f>-27.6-12.8-12.8-68.2-31-21.2</f>
        <v>-173.6</v>
      </c>
      <c r="VQV38" s="656"/>
      <c r="VQW38" s="657" t="s">
        <v>942</v>
      </c>
      <c r="VQX38" s="658"/>
      <c r="VQY38" s="655">
        <f>-27.6-12.8-12.8-68.2-31-21.2</f>
        <v>-173.6</v>
      </c>
      <c r="VQZ38" s="656"/>
      <c r="VRA38" s="657" t="s">
        <v>942</v>
      </c>
      <c r="VRB38" s="658"/>
      <c r="VRC38" s="655">
        <f>-27.6-12.8-12.8-68.2-31-21.2</f>
        <v>-173.6</v>
      </c>
      <c r="VRD38" s="656"/>
      <c r="VRE38" s="657" t="s">
        <v>942</v>
      </c>
      <c r="VRF38" s="658"/>
      <c r="VRG38" s="655">
        <f>-27.6-12.8-12.8-68.2-31-21.2</f>
        <v>-173.6</v>
      </c>
      <c r="VRH38" s="656"/>
      <c r="VRI38" s="657" t="s">
        <v>942</v>
      </c>
      <c r="VRJ38" s="658"/>
      <c r="VRK38" s="655">
        <f>-27.6-12.8-12.8-68.2-31-21.2</f>
        <v>-173.6</v>
      </c>
      <c r="VRL38" s="656"/>
      <c r="VRM38" s="657" t="s">
        <v>942</v>
      </c>
      <c r="VRN38" s="658"/>
      <c r="VRO38" s="655">
        <f>-27.6-12.8-12.8-68.2-31-21.2</f>
        <v>-173.6</v>
      </c>
      <c r="VRP38" s="656"/>
      <c r="VRQ38" s="657" t="s">
        <v>942</v>
      </c>
      <c r="VRR38" s="658"/>
      <c r="VRS38" s="655">
        <f>-27.6-12.8-12.8-68.2-31-21.2</f>
        <v>-173.6</v>
      </c>
      <c r="VRT38" s="656"/>
      <c r="VRU38" s="657" t="s">
        <v>942</v>
      </c>
      <c r="VRV38" s="658"/>
      <c r="VRW38" s="655">
        <f>-27.6-12.8-12.8-68.2-31-21.2</f>
        <v>-173.6</v>
      </c>
      <c r="VRX38" s="656"/>
      <c r="VRY38" s="657" t="s">
        <v>942</v>
      </c>
      <c r="VRZ38" s="658"/>
      <c r="VSA38" s="655">
        <f>-27.6-12.8-12.8-68.2-31-21.2</f>
        <v>-173.6</v>
      </c>
      <c r="VSB38" s="656"/>
      <c r="VSC38" s="657" t="s">
        <v>942</v>
      </c>
      <c r="VSD38" s="658"/>
      <c r="VSE38" s="655">
        <f>-27.6-12.8-12.8-68.2-31-21.2</f>
        <v>-173.6</v>
      </c>
      <c r="VSF38" s="656"/>
      <c r="VSG38" s="657" t="s">
        <v>942</v>
      </c>
      <c r="VSH38" s="658"/>
      <c r="VSI38" s="655">
        <f>-27.6-12.8-12.8-68.2-31-21.2</f>
        <v>-173.6</v>
      </c>
      <c r="VSJ38" s="656"/>
      <c r="VSK38" s="657" t="s">
        <v>942</v>
      </c>
      <c r="VSL38" s="658"/>
      <c r="VSM38" s="655">
        <f>-27.6-12.8-12.8-68.2-31-21.2</f>
        <v>-173.6</v>
      </c>
      <c r="VSN38" s="656"/>
      <c r="VSO38" s="657" t="s">
        <v>942</v>
      </c>
      <c r="VSP38" s="658"/>
      <c r="VSQ38" s="655">
        <f>-27.6-12.8-12.8-68.2-31-21.2</f>
        <v>-173.6</v>
      </c>
      <c r="VSR38" s="656"/>
      <c r="VSS38" s="657" t="s">
        <v>942</v>
      </c>
      <c r="VST38" s="658"/>
      <c r="VSU38" s="655">
        <f>-27.6-12.8-12.8-68.2-31-21.2</f>
        <v>-173.6</v>
      </c>
      <c r="VSV38" s="656"/>
      <c r="VSW38" s="657" t="s">
        <v>942</v>
      </c>
      <c r="VSX38" s="658"/>
      <c r="VSY38" s="655">
        <f>-27.6-12.8-12.8-68.2-31-21.2</f>
        <v>-173.6</v>
      </c>
      <c r="VSZ38" s="656"/>
      <c r="VTA38" s="657" t="s">
        <v>942</v>
      </c>
      <c r="VTB38" s="658"/>
      <c r="VTC38" s="655">
        <f>-27.6-12.8-12.8-68.2-31-21.2</f>
        <v>-173.6</v>
      </c>
      <c r="VTD38" s="656"/>
      <c r="VTE38" s="657" t="s">
        <v>942</v>
      </c>
      <c r="VTF38" s="658"/>
      <c r="VTG38" s="655">
        <f>-27.6-12.8-12.8-68.2-31-21.2</f>
        <v>-173.6</v>
      </c>
      <c r="VTH38" s="656"/>
      <c r="VTI38" s="657" t="s">
        <v>942</v>
      </c>
      <c r="VTJ38" s="658"/>
      <c r="VTK38" s="655">
        <f>-27.6-12.8-12.8-68.2-31-21.2</f>
        <v>-173.6</v>
      </c>
      <c r="VTL38" s="656"/>
      <c r="VTM38" s="657" t="s">
        <v>942</v>
      </c>
      <c r="VTN38" s="658"/>
      <c r="VTO38" s="655">
        <f>-27.6-12.8-12.8-68.2-31-21.2</f>
        <v>-173.6</v>
      </c>
      <c r="VTP38" s="656"/>
      <c r="VTQ38" s="657" t="s">
        <v>942</v>
      </c>
      <c r="VTR38" s="658"/>
      <c r="VTS38" s="655">
        <f>-27.6-12.8-12.8-68.2-31-21.2</f>
        <v>-173.6</v>
      </c>
      <c r="VTT38" s="656"/>
      <c r="VTU38" s="657" t="s">
        <v>942</v>
      </c>
      <c r="VTV38" s="658"/>
      <c r="VTW38" s="655">
        <f>-27.6-12.8-12.8-68.2-31-21.2</f>
        <v>-173.6</v>
      </c>
      <c r="VTX38" s="656"/>
      <c r="VTY38" s="657" t="s">
        <v>942</v>
      </c>
      <c r="VTZ38" s="658"/>
      <c r="VUA38" s="655">
        <f>-27.6-12.8-12.8-68.2-31-21.2</f>
        <v>-173.6</v>
      </c>
      <c r="VUB38" s="656"/>
      <c r="VUC38" s="657" t="s">
        <v>942</v>
      </c>
      <c r="VUD38" s="658"/>
      <c r="VUE38" s="655">
        <f>-27.6-12.8-12.8-68.2-31-21.2</f>
        <v>-173.6</v>
      </c>
      <c r="VUF38" s="656"/>
      <c r="VUG38" s="657" t="s">
        <v>942</v>
      </c>
      <c r="VUH38" s="658"/>
      <c r="VUI38" s="655">
        <f>-27.6-12.8-12.8-68.2-31-21.2</f>
        <v>-173.6</v>
      </c>
      <c r="VUJ38" s="656"/>
      <c r="VUK38" s="657" t="s">
        <v>942</v>
      </c>
      <c r="VUL38" s="658"/>
      <c r="VUM38" s="655">
        <f>-27.6-12.8-12.8-68.2-31-21.2</f>
        <v>-173.6</v>
      </c>
      <c r="VUN38" s="656"/>
      <c r="VUO38" s="657" t="s">
        <v>942</v>
      </c>
      <c r="VUP38" s="658"/>
      <c r="VUQ38" s="655">
        <f>-27.6-12.8-12.8-68.2-31-21.2</f>
        <v>-173.6</v>
      </c>
      <c r="VUR38" s="656"/>
      <c r="VUS38" s="657" t="s">
        <v>942</v>
      </c>
      <c r="VUT38" s="658"/>
      <c r="VUU38" s="655">
        <f>-27.6-12.8-12.8-68.2-31-21.2</f>
        <v>-173.6</v>
      </c>
      <c r="VUV38" s="656"/>
      <c r="VUW38" s="657" t="s">
        <v>942</v>
      </c>
      <c r="VUX38" s="658"/>
      <c r="VUY38" s="655">
        <f>-27.6-12.8-12.8-68.2-31-21.2</f>
        <v>-173.6</v>
      </c>
      <c r="VUZ38" s="656"/>
      <c r="VVA38" s="657" t="s">
        <v>942</v>
      </c>
      <c r="VVB38" s="658"/>
      <c r="VVC38" s="655">
        <f>-27.6-12.8-12.8-68.2-31-21.2</f>
        <v>-173.6</v>
      </c>
      <c r="VVD38" s="656"/>
      <c r="VVE38" s="657" t="s">
        <v>942</v>
      </c>
      <c r="VVF38" s="658"/>
      <c r="VVG38" s="655">
        <f>-27.6-12.8-12.8-68.2-31-21.2</f>
        <v>-173.6</v>
      </c>
      <c r="VVH38" s="656"/>
      <c r="VVI38" s="657" t="s">
        <v>942</v>
      </c>
      <c r="VVJ38" s="658"/>
      <c r="VVK38" s="655">
        <f>-27.6-12.8-12.8-68.2-31-21.2</f>
        <v>-173.6</v>
      </c>
      <c r="VVL38" s="656"/>
      <c r="VVM38" s="657" t="s">
        <v>942</v>
      </c>
      <c r="VVN38" s="658"/>
      <c r="VVO38" s="655">
        <f>-27.6-12.8-12.8-68.2-31-21.2</f>
        <v>-173.6</v>
      </c>
      <c r="VVP38" s="656"/>
      <c r="VVQ38" s="657" t="s">
        <v>942</v>
      </c>
      <c r="VVR38" s="658"/>
      <c r="VVS38" s="655">
        <f>-27.6-12.8-12.8-68.2-31-21.2</f>
        <v>-173.6</v>
      </c>
      <c r="VVT38" s="656"/>
      <c r="VVU38" s="657" t="s">
        <v>942</v>
      </c>
      <c r="VVV38" s="658"/>
      <c r="VVW38" s="655">
        <f>-27.6-12.8-12.8-68.2-31-21.2</f>
        <v>-173.6</v>
      </c>
      <c r="VVX38" s="656"/>
      <c r="VVY38" s="657" t="s">
        <v>942</v>
      </c>
      <c r="VVZ38" s="658"/>
      <c r="VWA38" s="655">
        <f>-27.6-12.8-12.8-68.2-31-21.2</f>
        <v>-173.6</v>
      </c>
      <c r="VWB38" s="656"/>
      <c r="VWC38" s="657" t="s">
        <v>942</v>
      </c>
      <c r="VWD38" s="658"/>
      <c r="VWE38" s="655">
        <f>-27.6-12.8-12.8-68.2-31-21.2</f>
        <v>-173.6</v>
      </c>
      <c r="VWF38" s="656"/>
      <c r="VWG38" s="657" t="s">
        <v>942</v>
      </c>
      <c r="VWH38" s="658"/>
      <c r="VWI38" s="655">
        <f>-27.6-12.8-12.8-68.2-31-21.2</f>
        <v>-173.6</v>
      </c>
      <c r="VWJ38" s="656"/>
      <c r="VWK38" s="657" t="s">
        <v>942</v>
      </c>
      <c r="VWL38" s="658"/>
      <c r="VWM38" s="655">
        <f>-27.6-12.8-12.8-68.2-31-21.2</f>
        <v>-173.6</v>
      </c>
      <c r="VWN38" s="656"/>
      <c r="VWO38" s="657" t="s">
        <v>942</v>
      </c>
      <c r="VWP38" s="658"/>
      <c r="VWQ38" s="655">
        <f>-27.6-12.8-12.8-68.2-31-21.2</f>
        <v>-173.6</v>
      </c>
      <c r="VWR38" s="656"/>
      <c r="VWS38" s="657" t="s">
        <v>942</v>
      </c>
      <c r="VWT38" s="658"/>
      <c r="VWU38" s="655">
        <f>-27.6-12.8-12.8-68.2-31-21.2</f>
        <v>-173.6</v>
      </c>
      <c r="VWV38" s="656"/>
      <c r="VWW38" s="657" t="s">
        <v>942</v>
      </c>
      <c r="VWX38" s="658"/>
      <c r="VWY38" s="655">
        <f>-27.6-12.8-12.8-68.2-31-21.2</f>
        <v>-173.6</v>
      </c>
      <c r="VWZ38" s="656"/>
      <c r="VXA38" s="657" t="s">
        <v>942</v>
      </c>
      <c r="VXB38" s="658"/>
      <c r="VXC38" s="655">
        <f>-27.6-12.8-12.8-68.2-31-21.2</f>
        <v>-173.6</v>
      </c>
      <c r="VXD38" s="656"/>
      <c r="VXE38" s="657" t="s">
        <v>942</v>
      </c>
      <c r="VXF38" s="658"/>
      <c r="VXG38" s="655">
        <f>-27.6-12.8-12.8-68.2-31-21.2</f>
        <v>-173.6</v>
      </c>
      <c r="VXH38" s="656"/>
      <c r="VXI38" s="657" t="s">
        <v>942</v>
      </c>
      <c r="VXJ38" s="658"/>
      <c r="VXK38" s="655">
        <f>-27.6-12.8-12.8-68.2-31-21.2</f>
        <v>-173.6</v>
      </c>
      <c r="VXL38" s="656"/>
      <c r="VXM38" s="657" t="s">
        <v>942</v>
      </c>
      <c r="VXN38" s="658"/>
      <c r="VXO38" s="655">
        <f>-27.6-12.8-12.8-68.2-31-21.2</f>
        <v>-173.6</v>
      </c>
      <c r="VXP38" s="656"/>
      <c r="VXQ38" s="657" t="s">
        <v>942</v>
      </c>
      <c r="VXR38" s="658"/>
      <c r="VXS38" s="655">
        <f>-27.6-12.8-12.8-68.2-31-21.2</f>
        <v>-173.6</v>
      </c>
      <c r="VXT38" s="656"/>
      <c r="VXU38" s="657" t="s">
        <v>942</v>
      </c>
      <c r="VXV38" s="658"/>
      <c r="VXW38" s="655">
        <f>-27.6-12.8-12.8-68.2-31-21.2</f>
        <v>-173.6</v>
      </c>
      <c r="VXX38" s="656"/>
      <c r="VXY38" s="657" t="s">
        <v>942</v>
      </c>
      <c r="VXZ38" s="658"/>
      <c r="VYA38" s="655">
        <f>-27.6-12.8-12.8-68.2-31-21.2</f>
        <v>-173.6</v>
      </c>
      <c r="VYB38" s="656"/>
      <c r="VYC38" s="657" t="s">
        <v>942</v>
      </c>
      <c r="VYD38" s="658"/>
      <c r="VYE38" s="655">
        <f>-27.6-12.8-12.8-68.2-31-21.2</f>
        <v>-173.6</v>
      </c>
      <c r="VYF38" s="656"/>
      <c r="VYG38" s="657" t="s">
        <v>942</v>
      </c>
      <c r="VYH38" s="658"/>
      <c r="VYI38" s="655">
        <f>-27.6-12.8-12.8-68.2-31-21.2</f>
        <v>-173.6</v>
      </c>
      <c r="VYJ38" s="656"/>
      <c r="VYK38" s="657" t="s">
        <v>942</v>
      </c>
      <c r="VYL38" s="658"/>
      <c r="VYM38" s="655">
        <f>-27.6-12.8-12.8-68.2-31-21.2</f>
        <v>-173.6</v>
      </c>
      <c r="VYN38" s="656"/>
      <c r="VYO38" s="657" t="s">
        <v>942</v>
      </c>
      <c r="VYP38" s="658"/>
      <c r="VYQ38" s="655">
        <f>-27.6-12.8-12.8-68.2-31-21.2</f>
        <v>-173.6</v>
      </c>
      <c r="VYR38" s="656"/>
      <c r="VYS38" s="657" t="s">
        <v>942</v>
      </c>
      <c r="VYT38" s="658"/>
      <c r="VYU38" s="655">
        <f>-27.6-12.8-12.8-68.2-31-21.2</f>
        <v>-173.6</v>
      </c>
      <c r="VYV38" s="656"/>
      <c r="VYW38" s="657" t="s">
        <v>942</v>
      </c>
      <c r="VYX38" s="658"/>
      <c r="VYY38" s="655">
        <f>-27.6-12.8-12.8-68.2-31-21.2</f>
        <v>-173.6</v>
      </c>
      <c r="VYZ38" s="656"/>
      <c r="VZA38" s="657" t="s">
        <v>942</v>
      </c>
      <c r="VZB38" s="658"/>
      <c r="VZC38" s="655">
        <f>-27.6-12.8-12.8-68.2-31-21.2</f>
        <v>-173.6</v>
      </c>
      <c r="VZD38" s="656"/>
      <c r="VZE38" s="657" t="s">
        <v>942</v>
      </c>
      <c r="VZF38" s="658"/>
      <c r="VZG38" s="655">
        <f>-27.6-12.8-12.8-68.2-31-21.2</f>
        <v>-173.6</v>
      </c>
      <c r="VZH38" s="656"/>
      <c r="VZI38" s="657" t="s">
        <v>942</v>
      </c>
      <c r="VZJ38" s="658"/>
      <c r="VZK38" s="655">
        <f>-27.6-12.8-12.8-68.2-31-21.2</f>
        <v>-173.6</v>
      </c>
      <c r="VZL38" s="656"/>
      <c r="VZM38" s="657" t="s">
        <v>942</v>
      </c>
      <c r="VZN38" s="658"/>
      <c r="VZO38" s="655">
        <f>-27.6-12.8-12.8-68.2-31-21.2</f>
        <v>-173.6</v>
      </c>
      <c r="VZP38" s="656"/>
      <c r="VZQ38" s="657" t="s">
        <v>942</v>
      </c>
      <c r="VZR38" s="658"/>
      <c r="VZS38" s="655">
        <f>-27.6-12.8-12.8-68.2-31-21.2</f>
        <v>-173.6</v>
      </c>
      <c r="VZT38" s="656"/>
      <c r="VZU38" s="657" t="s">
        <v>942</v>
      </c>
      <c r="VZV38" s="658"/>
      <c r="VZW38" s="655">
        <f>-27.6-12.8-12.8-68.2-31-21.2</f>
        <v>-173.6</v>
      </c>
      <c r="VZX38" s="656"/>
      <c r="VZY38" s="657" t="s">
        <v>942</v>
      </c>
      <c r="VZZ38" s="658"/>
      <c r="WAA38" s="655">
        <f>-27.6-12.8-12.8-68.2-31-21.2</f>
        <v>-173.6</v>
      </c>
      <c r="WAB38" s="656"/>
      <c r="WAC38" s="657" t="s">
        <v>942</v>
      </c>
      <c r="WAD38" s="658"/>
      <c r="WAE38" s="655">
        <f>-27.6-12.8-12.8-68.2-31-21.2</f>
        <v>-173.6</v>
      </c>
      <c r="WAF38" s="656"/>
      <c r="WAG38" s="657" t="s">
        <v>942</v>
      </c>
      <c r="WAH38" s="658"/>
      <c r="WAI38" s="655">
        <f>-27.6-12.8-12.8-68.2-31-21.2</f>
        <v>-173.6</v>
      </c>
      <c r="WAJ38" s="656"/>
      <c r="WAK38" s="657" t="s">
        <v>942</v>
      </c>
      <c r="WAL38" s="658"/>
      <c r="WAM38" s="655">
        <f>-27.6-12.8-12.8-68.2-31-21.2</f>
        <v>-173.6</v>
      </c>
      <c r="WAN38" s="656"/>
      <c r="WAO38" s="657" t="s">
        <v>942</v>
      </c>
      <c r="WAP38" s="658"/>
      <c r="WAQ38" s="655">
        <f>-27.6-12.8-12.8-68.2-31-21.2</f>
        <v>-173.6</v>
      </c>
      <c r="WAR38" s="656"/>
      <c r="WAS38" s="657" t="s">
        <v>942</v>
      </c>
      <c r="WAT38" s="658"/>
      <c r="WAU38" s="655">
        <f>-27.6-12.8-12.8-68.2-31-21.2</f>
        <v>-173.6</v>
      </c>
      <c r="WAV38" s="656"/>
      <c r="WAW38" s="657" t="s">
        <v>942</v>
      </c>
      <c r="WAX38" s="658"/>
      <c r="WAY38" s="655">
        <f>-27.6-12.8-12.8-68.2-31-21.2</f>
        <v>-173.6</v>
      </c>
      <c r="WAZ38" s="656"/>
      <c r="WBA38" s="657" t="s">
        <v>942</v>
      </c>
      <c r="WBB38" s="658"/>
      <c r="WBC38" s="655">
        <f>-27.6-12.8-12.8-68.2-31-21.2</f>
        <v>-173.6</v>
      </c>
      <c r="WBD38" s="656"/>
      <c r="WBE38" s="657" t="s">
        <v>942</v>
      </c>
      <c r="WBF38" s="658"/>
      <c r="WBG38" s="655">
        <f>-27.6-12.8-12.8-68.2-31-21.2</f>
        <v>-173.6</v>
      </c>
      <c r="WBH38" s="656"/>
      <c r="WBI38" s="657" t="s">
        <v>942</v>
      </c>
      <c r="WBJ38" s="658"/>
      <c r="WBK38" s="655">
        <f>-27.6-12.8-12.8-68.2-31-21.2</f>
        <v>-173.6</v>
      </c>
      <c r="WBL38" s="656"/>
      <c r="WBM38" s="657" t="s">
        <v>942</v>
      </c>
      <c r="WBN38" s="658"/>
      <c r="WBO38" s="655">
        <f>-27.6-12.8-12.8-68.2-31-21.2</f>
        <v>-173.6</v>
      </c>
      <c r="WBP38" s="656"/>
      <c r="WBQ38" s="657" t="s">
        <v>942</v>
      </c>
      <c r="WBR38" s="658"/>
      <c r="WBS38" s="655">
        <f>-27.6-12.8-12.8-68.2-31-21.2</f>
        <v>-173.6</v>
      </c>
      <c r="WBT38" s="656"/>
      <c r="WBU38" s="657" t="s">
        <v>942</v>
      </c>
      <c r="WBV38" s="658"/>
      <c r="WBW38" s="655">
        <f>-27.6-12.8-12.8-68.2-31-21.2</f>
        <v>-173.6</v>
      </c>
      <c r="WBX38" s="656"/>
      <c r="WBY38" s="657" t="s">
        <v>942</v>
      </c>
      <c r="WBZ38" s="658"/>
      <c r="WCA38" s="655">
        <f>-27.6-12.8-12.8-68.2-31-21.2</f>
        <v>-173.6</v>
      </c>
      <c r="WCB38" s="656"/>
      <c r="WCC38" s="657" t="s">
        <v>942</v>
      </c>
      <c r="WCD38" s="658"/>
      <c r="WCE38" s="655">
        <f>-27.6-12.8-12.8-68.2-31-21.2</f>
        <v>-173.6</v>
      </c>
      <c r="WCF38" s="656"/>
      <c r="WCG38" s="657" t="s">
        <v>942</v>
      </c>
      <c r="WCH38" s="658"/>
      <c r="WCI38" s="655">
        <f>-27.6-12.8-12.8-68.2-31-21.2</f>
        <v>-173.6</v>
      </c>
      <c r="WCJ38" s="656"/>
      <c r="WCK38" s="657" t="s">
        <v>942</v>
      </c>
      <c r="WCL38" s="658"/>
      <c r="WCM38" s="655">
        <f>-27.6-12.8-12.8-68.2-31-21.2</f>
        <v>-173.6</v>
      </c>
      <c r="WCN38" s="656"/>
      <c r="WCO38" s="657" t="s">
        <v>942</v>
      </c>
      <c r="WCP38" s="658"/>
      <c r="WCQ38" s="655">
        <f>-27.6-12.8-12.8-68.2-31-21.2</f>
        <v>-173.6</v>
      </c>
      <c r="WCR38" s="656"/>
      <c r="WCS38" s="657" t="s">
        <v>942</v>
      </c>
      <c r="WCT38" s="658"/>
      <c r="WCU38" s="655">
        <f>-27.6-12.8-12.8-68.2-31-21.2</f>
        <v>-173.6</v>
      </c>
      <c r="WCV38" s="656"/>
      <c r="WCW38" s="657" t="s">
        <v>942</v>
      </c>
      <c r="WCX38" s="658"/>
      <c r="WCY38" s="655">
        <f>-27.6-12.8-12.8-68.2-31-21.2</f>
        <v>-173.6</v>
      </c>
      <c r="WCZ38" s="656"/>
      <c r="WDA38" s="657" t="s">
        <v>942</v>
      </c>
      <c r="WDB38" s="658"/>
      <c r="WDC38" s="655">
        <f>-27.6-12.8-12.8-68.2-31-21.2</f>
        <v>-173.6</v>
      </c>
      <c r="WDD38" s="656"/>
      <c r="WDE38" s="657" t="s">
        <v>942</v>
      </c>
      <c r="WDF38" s="658"/>
      <c r="WDG38" s="655">
        <f>-27.6-12.8-12.8-68.2-31-21.2</f>
        <v>-173.6</v>
      </c>
      <c r="WDH38" s="656"/>
      <c r="WDI38" s="657" t="s">
        <v>942</v>
      </c>
      <c r="WDJ38" s="658"/>
      <c r="WDK38" s="655">
        <f>-27.6-12.8-12.8-68.2-31-21.2</f>
        <v>-173.6</v>
      </c>
      <c r="WDL38" s="656"/>
      <c r="WDM38" s="657" t="s">
        <v>942</v>
      </c>
      <c r="WDN38" s="658"/>
      <c r="WDO38" s="655">
        <f>-27.6-12.8-12.8-68.2-31-21.2</f>
        <v>-173.6</v>
      </c>
      <c r="WDP38" s="656"/>
      <c r="WDQ38" s="657" t="s">
        <v>942</v>
      </c>
      <c r="WDR38" s="658"/>
      <c r="WDS38" s="655">
        <f>-27.6-12.8-12.8-68.2-31-21.2</f>
        <v>-173.6</v>
      </c>
      <c r="WDT38" s="656"/>
      <c r="WDU38" s="657" t="s">
        <v>942</v>
      </c>
      <c r="WDV38" s="658"/>
      <c r="WDW38" s="655">
        <f>-27.6-12.8-12.8-68.2-31-21.2</f>
        <v>-173.6</v>
      </c>
      <c r="WDX38" s="656"/>
      <c r="WDY38" s="657" t="s">
        <v>942</v>
      </c>
      <c r="WDZ38" s="658"/>
      <c r="WEA38" s="655">
        <f>-27.6-12.8-12.8-68.2-31-21.2</f>
        <v>-173.6</v>
      </c>
      <c r="WEB38" s="656"/>
      <c r="WEC38" s="657" t="s">
        <v>942</v>
      </c>
      <c r="WED38" s="658"/>
      <c r="WEE38" s="655">
        <f>-27.6-12.8-12.8-68.2-31-21.2</f>
        <v>-173.6</v>
      </c>
      <c r="WEF38" s="656"/>
      <c r="WEG38" s="657" t="s">
        <v>942</v>
      </c>
      <c r="WEH38" s="658"/>
      <c r="WEI38" s="655">
        <f>-27.6-12.8-12.8-68.2-31-21.2</f>
        <v>-173.6</v>
      </c>
      <c r="WEJ38" s="656"/>
      <c r="WEK38" s="657" t="s">
        <v>942</v>
      </c>
      <c r="WEL38" s="658"/>
      <c r="WEM38" s="655">
        <f>-27.6-12.8-12.8-68.2-31-21.2</f>
        <v>-173.6</v>
      </c>
      <c r="WEN38" s="656"/>
      <c r="WEO38" s="657" t="s">
        <v>942</v>
      </c>
      <c r="WEP38" s="658"/>
      <c r="WEQ38" s="655">
        <f>-27.6-12.8-12.8-68.2-31-21.2</f>
        <v>-173.6</v>
      </c>
      <c r="WER38" s="656"/>
      <c r="WES38" s="657" t="s">
        <v>942</v>
      </c>
      <c r="WET38" s="658"/>
      <c r="WEU38" s="655">
        <f>-27.6-12.8-12.8-68.2-31-21.2</f>
        <v>-173.6</v>
      </c>
      <c r="WEV38" s="656"/>
      <c r="WEW38" s="657" t="s">
        <v>942</v>
      </c>
      <c r="WEX38" s="658"/>
      <c r="WEY38" s="655">
        <f>-27.6-12.8-12.8-68.2-31-21.2</f>
        <v>-173.6</v>
      </c>
      <c r="WEZ38" s="656"/>
      <c r="WFA38" s="657" t="s">
        <v>942</v>
      </c>
      <c r="WFB38" s="658"/>
      <c r="WFC38" s="655">
        <f>-27.6-12.8-12.8-68.2-31-21.2</f>
        <v>-173.6</v>
      </c>
      <c r="WFD38" s="656"/>
      <c r="WFE38" s="657" t="s">
        <v>942</v>
      </c>
      <c r="WFF38" s="658"/>
      <c r="WFG38" s="655">
        <f>-27.6-12.8-12.8-68.2-31-21.2</f>
        <v>-173.6</v>
      </c>
      <c r="WFH38" s="656"/>
      <c r="WFI38" s="657" t="s">
        <v>942</v>
      </c>
      <c r="WFJ38" s="658"/>
      <c r="WFK38" s="655">
        <f>-27.6-12.8-12.8-68.2-31-21.2</f>
        <v>-173.6</v>
      </c>
      <c r="WFL38" s="656"/>
      <c r="WFM38" s="657" t="s">
        <v>942</v>
      </c>
      <c r="WFN38" s="658"/>
      <c r="WFO38" s="655">
        <f>-27.6-12.8-12.8-68.2-31-21.2</f>
        <v>-173.6</v>
      </c>
      <c r="WFP38" s="656"/>
      <c r="WFQ38" s="657" t="s">
        <v>942</v>
      </c>
      <c r="WFR38" s="658"/>
      <c r="WFS38" s="655">
        <f>-27.6-12.8-12.8-68.2-31-21.2</f>
        <v>-173.6</v>
      </c>
      <c r="WFT38" s="656"/>
      <c r="WFU38" s="657" t="s">
        <v>942</v>
      </c>
      <c r="WFV38" s="658"/>
      <c r="WFW38" s="655">
        <f>-27.6-12.8-12.8-68.2-31-21.2</f>
        <v>-173.6</v>
      </c>
      <c r="WFX38" s="656"/>
      <c r="WFY38" s="657" t="s">
        <v>942</v>
      </c>
      <c r="WFZ38" s="658"/>
      <c r="WGA38" s="655">
        <f>-27.6-12.8-12.8-68.2-31-21.2</f>
        <v>-173.6</v>
      </c>
      <c r="WGB38" s="656"/>
      <c r="WGC38" s="657" t="s">
        <v>942</v>
      </c>
      <c r="WGD38" s="658"/>
      <c r="WGE38" s="655">
        <f>-27.6-12.8-12.8-68.2-31-21.2</f>
        <v>-173.6</v>
      </c>
      <c r="WGF38" s="656"/>
      <c r="WGG38" s="657" t="s">
        <v>942</v>
      </c>
      <c r="WGH38" s="658"/>
      <c r="WGI38" s="655">
        <f>-27.6-12.8-12.8-68.2-31-21.2</f>
        <v>-173.6</v>
      </c>
      <c r="WGJ38" s="656"/>
      <c r="WGK38" s="657" t="s">
        <v>942</v>
      </c>
      <c r="WGL38" s="658"/>
      <c r="WGM38" s="655">
        <f>-27.6-12.8-12.8-68.2-31-21.2</f>
        <v>-173.6</v>
      </c>
      <c r="WGN38" s="656"/>
      <c r="WGO38" s="657" t="s">
        <v>942</v>
      </c>
      <c r="WGP38" s="658"/>
      <c r="WGQ38" s="655">
        <f>-27.6-12.8-12.8-68.2-31-21.2</f>
        <v>-173.6</v>
      </c>
      <c r="WGR38" s="656"/>
      <c r="WGS38" s="657" t="s">
        <v>942</v>
      </c>
      <c r="WGT38" s="658"/>
      <c r="WGU38" s="655">
        <f>-27.6-12.8-12.8-68.2-31-21.2</f>
        <v>-173.6</v>
      </c>
      <c r="WGV38" s="656"/>
      <c r="WGW38" s="657" t="s">
        <v>942</v>
      </c>
      <c r="WGX38" s="658"/>
      <c r="WGY38" s="655">
        <f>-27.6-12.8-12.8-68.2-31-21.2</f>
        <v>-173.6</v>
      </c>
      <c r="WGZ38" s="656"/>
      <c r="WHA38" s="657" t="s">
        <v>942</v>
      </c>
      <c r="WHB38" s="658"/>
      <c r="WHC38" s="655">
        <f>-27.6-12.8-12.8-68.2-31-21.2</f>
        <v>-173.6</v>
      </c>
      <c r="WHD38" s="656"/>
      <c r="WHE38" s="657" t="s">
        <v>942</v>
      </c>
      <c r="WHF38" s="658"/>
      <c r="WHG38" s="655">
        <f>-27.6-12.8-12.8-68.2-31-21.2</f>
        <v>-173.6</v>
      </c>
      <c r="WHH38" s="656"/>
      <c r="WHI38" s="657" t="s">
        <v>942</v>
      </c>
      <c r="WHJ38" s="658"/>
      <c r="WHK38" s="655">
        <f>-27.6-12.8-12.8-68.2-31-21.2</f>
        <v>-173.6</v>
      </c>
      <c r="WHL38" s="656"/>
      <c r="WHM38" s="657" t="s">
        <v>942</v>
      </c>
      <c r="WHN38" s="658"/>
      <c r="WHO38" s="655">
        <f>-27.6-12.8-12.8-68.2-31-21.2</f>
        <v>-173.6</v>
      </c>
      <c r="WHP38" s="656"/>
      <c r="WHQ38" s="657" t="s">
        <v>942</v>
      </c>
      <c r="WHR38" s="658"/>
      <c r="WHS38" s="655">
        <f>-27.6-12.8-12.8-68.2-31-21.2</f>
        <v>-173.6</v>
      </c>
      <c r="WHT38" s="656"/>
      <c r="WHU38" s="657" t="s">
        <v>942</v>
      </c>
      <c r="WHV38" s="658"/>
      <c r="WHW38" s="655">
        <f>-27.6-12.8-12.8-68.2-31-21.2</f>
        <v>-173.6</v>
      </c>
      <c r="WHX38" s="656"/>
      <c r="WHY38" s="657" t="s">
        <v>942</v>
      </c>
      <c r="WHZ38" s="658"/>
      <c r="WIA38" s="655">
        <f>-27.6-12.8-12.8-68.2-31-21.2</f>
        <v>-173.6</v>
      </c>
      <c r="WIB38" s="656"/>
      <c r="WIC38" s="657" t="s">
        <v>942</v>
      </c>
      <c r="WID38" s="658"/>
      <c r="WIE38" s="655">
        <f>-27.6-12.8-12.8-68.2-31-21.2</f>
        <v>-173.6</v>
      </c>
      <c r="WIF38" s="656"/>
      <c r="WIG38" s="657" t="s">
        <v>942</v>
      </c>
      <c r="WIH38" s="658"/>
      <c r="WII38" s="655">
        <f>-27.6-12.8-12.8-68.2-31-21.2</f>
        <v>-173.6</v>
      </c>
      <c r="WIJ38" s="656"/>
      <c r="WIK38" s="657" t="s">
        <v>942</v>
      </c>
      <c r="WIL38" s="658"/>
      <c r="WIM38" s="655">
        <f>-27.6-12.8-12.8-68.2-31-21.2</f>
        <v>-173.6</v>
      </c>
      <c r="WIN38" s="656"/>
      <c r="WIO38" s="657" t="s">
        <v>942</v>
      </c>
      <c r="WIP38" s="658"/>
      <c r="WIQ38" s="655">
        <f>-27.6-12.8-12.8-68.2-31-21.2</f>
        <v>-173.6</v>
      </c>
      <c r="WIR38" s="656"/>
      <c r="WIS38" s="657" t="s">
        <v>942</v>
      </c>
      <c r="WIT38" s="658"/>
      <c r="WIU38" s="655">
        <f>-27.6-12.8-12.8-68.2-31-21.2</f>
        <v>-173.6</v>
      </c>
      <c r="WIV38" s="656"/>
      <c r="WIW38" s="657" t="s">
        <v>942</v>
      </c>
      <c r="WIX38" s="658"/>
      <c r="WIY38" s="655">
        <f>-27.6-12.8-12.8-68.2-31-21.2</f>
        <v>-173.6</v>
      </c>
      <c r="WIZ38" s="656"/>
      <c r="WJA38" s="657" t="s">
        <v>942</v>
      </c>
      <c r="WJB38" s="658"/>
      <c r="WJC38" s="655">
        <f>-27.6-12.8-12.8-68.2-31-21.2</f>
        <v>-173.6</v>
      </c>
      <c r="WJD38" s="656"/>
      <c r="WJE38" s="657" t="s">
        <v>942</v>
      </c>
      <c r="WJF38" s="658"/>
      <c r="WJG38" s="655">
        <f>-27.6-12.8-12.8-68.2-31-21.2</f>
        <v>-173.6</v>
      </c>
      <c r="WJH38" s="656"/>
      <c r="WJI38" s="657" t="s">
        <v>942</v>
      </c>
      <c r="WJJ38" s="658"/>
      <c r="WJK38" s="655">
        <f>-27.6-12.8-12.8-68.2-31-21.2</f>
        <v>-173.6</v>
      </c>
      <c r="WJL38" s="656"/>
      <c r="WJM38" s="657" t="s">
        <v>942</v>
      </c>
      <c r="WJN38" s="658"/>
      <c r="WJO38" s="655">
        <f>-27.6-12.8-12.8-68.2-31-21.2</f>
        <v>-173.6</v>
      </c>
      <c r="WJP38" s="656"/>
      <c r="WJQ38" s="657" t="s">
        <v>942</v>
      </c>
      <c r="WJR38" s="658"/>
      <c r="WJS38" s="655">
        <f>-27.6-12.8-12.8-68.2-31-21.2</f>
        <v>-173.6</v>
      </c>
      <c r="WJT38" s="656"/>
      <c r="WJU38" s="657" t="s">
        <v>942</v>
      </c>
      <c r="WJV38" s="658"/>
      <c r="WJW38" s="655">
        <f>-27.6-12.8-12.8-68.2-31-21.2</f>
        <v>-173.6</v>
      </c>
      <c r="WJX38" s="656"/>
      <c r="WJY38" s="657" t="s">
        <v>942</v>
      </c>
      <c r="WJZ38" s="658"/>
      <c r="WKA38" s="655">
        <f>-27.6-12.8-12.8-68.2-31-21.2</f>
        <v>-173.6</v>
      </c>
      <c r="WKB38" s="656"/>
      <c r="WKC38" s="657" t="s">
        <v>942</v>
      </c>
      <c r="WKD38" s="658"/>
      <c r="WKE38" s="655">
        <f>-27.6-12.8-12.8-68.2-31-21.2</f>
        <v>-173.6</v>
      </c>
      <c r="WKF38" s="656"/>
      <c r="WKG38" s="657" t="s">
        <v>942</v>
      </c>
      <c r="WKH38" s="658"/>
      <c r="WKI38" s="655">
        <f>-27.6-12.8-12.8-68.2-31-21.2</f>
        <v>-173.6</v>
      </c>
      <c r="WKJ38" s="656"/>
      <c r="WKK38" s="657" t="s">
        <v>942</v>
      </c>
      <c r="WKL38" s="658"/>
      <c r="WKM38" s="655">
        <f>-27.6-12.8-12.8-68.2-31-21.2</f>
        <v>-173.6</v>
      </c>
      <c r="WKN38" s="656"/>
      <c r="WKO38" s="657" t="s">
        <v>942</v>
      </c>
      <c r="WKP38" s="658"/>
      <c r="WKQ38" s="655">
        <f>-27.6-12.8-12.8-68.2-31-21.2</f>
        <v>-173.6</v>
      </c>
      <c r="WKR38" s="656"/>
      <c r="WKS38" s="657" t="s">
        <v>942</v>
      </c>
      <c r="WKT38" s="658"/>
      <c r="WKU38" s="655">
        <f>-27.6-12.8-12.8-68.2-31-21.2</f>
        <v>-173.6</v>
      </c>
      <c r="WKV38" s="656"/>
      <c r="WKW38" s="657" t="s">
        <v>942</v>
      </c>
      <c r="WKX38" s="658"/>
      <c r="WKY38" s="655">
        <f>-27.6-12.8-12.8-68.2-31-21.2</f>
        <v>-173.6</v>
      </c>
      <c r="WKZ38" s="656"/>
      <c r="WLA38" s="657" t="s">
        <v>942</v>
      </c>
      <c r="WLB38" s="658"/>
      <c r="WLC38" s="655">
        <f>-27.6-12.8-12.8-68.2-31-21.2</f>
        <v>-173.6</v>
      </c>
      <c r="WLD38" s="656"/>
      <c r="WLE38" s="657" t="s">
        <v>942</v>
      </c>
      <c r="WLF38" s="658"/>
      <c r="WLG38" s="655">
        <f>-27.6-12.8-12.8-68.2-31-21.2</f>
        <v>-173.6</v>
      </c>
      <c r="WLH38" s="656"/>
      <c r="WLI38" s="657" t="s">
        <v>942</v>
      </c>
      <c r="WLJ38" s="658"/>
      <c r="WLK38" s="655">
        <f>-27.6-12.8-12.8-68.2-31-21.2</f>
        <v>-173.6</v>
      </c>
      <c r="WLL38" s="656"/>
      <c r="WLM38" s="657" t="s">
        <v>942</v>
      </c>
      <c r="WLN38" s="658"/>
      <c r="WLO38" s="655">
        <f>-27.6-12.8-12.8-68.2-31-21.2</f>
        <v>-173.6</v>
      </c>
      <c r="WLP38" s="656"/>
      <c r="WLQ38" s="657" t="s">
        <v>942</v>
      </c>
      <c r="WLR38" s="658"/>
      <c r="WLS38" s="655">
        <f>-27.6-12.8-12.8-68.2-31-21.2</f>
        <v>-173.6</v>
      </c>
      <c r="WLT38" s="656"/>
      <c r="WLU38" s="657" t="s">
        <v>942</v>
      </c>
      <c r="WLV38" s="658"/>
      <c r="WLW38" s="655">
        <f>-27.6-12.8-12.8-68.2-31-21.2</f>
        <v>-173.6</v>
      </c>
      <c r="WLX38" s="656"/>
      <c r="WLY38" s="657" t="s">
        <v>942</v>
      </c>
      <c r="WLZ38" s="658"/>
      <c r="WMA38" s="655">
        <f>-27.6-12.8-12.8-68.2-31-21.2</f>
        <v>-173.6</v>
      </c>
      <c r="WMB38" s="656"/>
      <c r="WMC38" s="657" t="s">
        <v>942</v>
      </c>
      <c r="WMD38" s="658"/>
      <c r="WME38" s="655">
        <f>-27.6-12.8-12.8-68.2-31-21.2</f>
        <v>-173.6</v>
      </c>
      <c r="WMF38" s="656"/>
      <c r="WMG38" s="657" t="s">
        <v>942</v>
      </c>
      <c r="WMH38" s="658"/>
      <c r="WMI38" s="655">
        <f>-27.6-12.8-12.8-68.2-31-21.2</f>
        <v>-173.6</v>
      </c>
      <c r="WMJ38" s="656"/>
      <c r="WMK38" s="657" t="s">
        <v>942</v>
      </c>
      <c r="WML38" s="658"/>
      <c r="WMM38" s="655">
        <f>-27.6-12.8-12.8-68.2-31-21.2</f>
        <v>-173.6</v>
      </c>
      <c r="WMN38" s="656"/>
      <c r="WMO38" s="657" t="s">
        <v>942</v>
      </c>
      <c r="WMP38" s="658"/>
      <c r="WMQ38" s="655">
        <f>-27.6-12.8-12.8-68.2-31-21.2</f>
        <v>-173.6</v>
      </c>
      <c r="WMR38" s="656"/>
      <c r="WMS38" s="657" t="s">
        <v>942</v>
      </c>
      <c r="WMT38" s="658"/>
      <c r="WMU38" s="655">
        <f>-27.6-12.8-12.8-68.2-31-21.2</f>
        <v>-173.6</v>
      </c>
      <c r="WMV38" s="656"/>
      <c r="WMW38" s="657" t="s">
        <v>942</v>
      </c>
      <c r="WMX38" s="658"/>
      <c r="WMY38" s="655">
        <f>-27.6-12.8-12.8-68.2-31-21.2</f>
        <v>-173.6</v>
      </c>
      <c r="WMZ38" s="656"/>
      <c r="WNA38" s="657" t="s">
        <v>942</v>
      </c>
      <c r="WNB38" s="658"/>
      <c r="WNC38" s="655">
        <f>-27.6-12.8-12.8-68.2-31-21.2</f>
        <v>-173.6</v>
      </c>
      <c r="WND38" s="656"/>
      <c r="WNE38" s="657" t="s">
        <v>942</v>
      </c>
      <c r="WNF38" s="658"/>
      <c r="WNG38" s="655">
        <f>-27.6-12.8-12.8-68.2-31-21.2</f>
        <v>-173.6</v>
      </c>
      <c r="WNH38" s="656"/>
      <c r="WNI38" s="657" t="s">
        <v>942</v>
      </c>
      <c r="WNJ38" s="658"/>
      <c r="WNK38" s="655">
        <f>-27.6-12.8-12.8-68.2-31-21.2</f>
        <v>-173.6</v>
      </c>
      <c r="WNL38" s="656"/>
      <c r="WNM38" s="657" t="s">
        <v>942</v>
      </c>
      <c r="WNN38" s="658"/>
      <c r="WNO38" s="655">
        <f>-27.6-12.8-12.8-68.2-31-21.2</f>
        <v>-173.6</v>
      </c>
      <c r="WNP38" s="656"/>
      <c r="WNQ38" s="657" t="s">
        <v>942</v>
      </c>
      <c r="WNR38" s="658"/>
      <c r="WNS38" s="655">
        <f>-27.6-12.8-12.8-68.2-31-21.2</f>
        <v>-173.6</v>
      </c>
      <c r="WNT38" s="656"/>
      <c r="WNU38" s="657" t="s">
        <v>942</v>
      </c>
      <c r="WNV38" s="658"/>
      <c r="WNW38" s="655">
        <f>-27.6-12.8-12.8-68.2-31-21.2</f>
        <v>-173.6</v>
      </c>
      <c r="WNX38" s="656"/>
      <c r="WNY38" s="657" t="s">
        <v>942</v>
      </c>
      <c r="WNZ38" s="658"/>
      <c r="WOA38" s="655">
        <f>-27.6-12.8-12.8-68.2-31-21.2</f>
        <v>-173.6</v>
      </c>
      <c r="WOB38" s="656"/>
      <c r="WOC38" s="657" t="s">
        <v>942</v>
      </c>
      <c r="WOD38" s="658"/>
      <c r="WOE38" s="655">
        <f>-27.6-12.8-12.8-68.2-31-21.2</f>
        <v>-173.6</v>
      </c>
      <c r="WOF38" s="656"/>
      <c r="WOG38" s="657" t="s">
        <v>942</v>
      </c>
      <c r="WOH38" s="658"/>
      <c r="WOI38" s="655">
        <f>-27.6-12.8-12.8-68.2-31-21.2</f>
        <v>-173.6</v>
      </c>
      <c r="WOJ38" s="656"/>
      <c r="WOK38" s="657" t="s">
        <v>942</v>
      </c>
      <c r="WOL38" s="658"/>
      <c r="WOM38" s="655">
        <f>-27.6-12.8-12.8-68.2-31-21.2</f>
        <v>-173.6</v>
      </c>
      <c r="WON38" s="656"/>
      <c r="WOO38" s="657" t="s">
        <v>942</v>
      </c>
      <c r="WOP38" s="658"/>
      <c r="WOQ38" s="655">
        <f>-27.6-12.8-12.8-68.2-31-21.2</f>
        <v>-173.6</v>
      </c>
      <c r="WOR38" s="656"/>
      <c r="WOS38" s="657" t="s">
        <v>942</v>
      </c>
      <c r="WOT38" s="658"/>
      <c r="WOU38" s="655">
        <f>-27.6-12.8-12.8-68.2-31-21.2</f>
        <v>-173.6</v>
      </c>
      <c r="WOV38" s="656"/>
      <c r="WOW38" s="657" t="s">
        <v>942</v>
      </c>
      <c r="WOX38" s="658"/>
      <c r="WOY38" s="655">
        <f>-27.6-12.8-12.8-68.2-31-21.2</f>
        <v>-173.6</v>
      </c>
      <c r="WOZ38" s="656"/>
      <c r="WPA38" s="657" t="s">
        <v>942</v>
      </c>
      <c r="WPB38" s="658"/>
      <c r="WPC38" s="655">
        <f>-27.6-12.8-12.8-68.2-31-21.2</f>
        <v>-173.6</v>
      </c>
      <c r="WPD38" s="656"/>
      <c r="WPE38" s="657" t="s">
        <v>942</v>
      </c>
      <c r="WPF38" s="658"/>
      <c r="WPG38" s="655">
        <f>-27.6-12.8-12.8-68.2-31-21.2</f>
        <v>-173.6</v>
      </c>
      <c r="WPH38" s="656"/>
      <c r="WPI38" s="657" t="s">
        <v>942</v>
      </c>
      <c r="WPJ38" s="658"/>
      <c r="WPK38" s="655">
        <f>-27.6-12.8-12.8-68.2-31-21.2</f>
        <v>-173.6</v>
      </c>
      <c r="WPL38" s="656"/>
      <c r="WPM38" s="657" t="s">
        <v>942</v>
      </c>
      <c r="WPN38" s="658"/>
      <c r="WPO38" s="655">
        <f>-27.6-12.8-12.8-68.2-31-21.2</f>
        <v>-173.6</v>
      </c>
      <c r="WPP38" s="656"/>
      <c r="WPQ38" s="657" t="s">
        <v>942</v>
      </c>
      <c r="WPR38" s="658"/>
      <c r="WPS38" s="655">
        <f>-27.6-12.8-12.8-68.2-31-21.2</f>
        <v>-173.6</v>
      </c>
      <c r="WPT38" s="656"/>
      <c r="WPU38" s="657" t="s">
        <v>942</v>
      </c>
      <c r="WPV38" s="658"/>
      <c r="WPW38" s="655">
        <f>-27.6-12.8-12.8-68.2-31-21.2</f>
        <v>-173.6</v>
      </c>
      <c r="WPX38" s="656"/>
      <c r="WPY38" s="657" t="s">
        <v>942</v>
      </c>
      <c r="WPZ38" s="658"/>
      <c r="WQA38" s="655">
        <f>-27.6-12.8-12.8-68.2-31-21.2</f>
        <v>-173.6</v>
      </c>
      <c r="WQB38" s="656"/>
      <c r="WQC38" s="657" t="s">
        <v>942</v>
      </c>
      <c r="WQD38" s="658"/>
      <c r="WQE38" s="655">
        <f>-27.6-12.8-12.8-68.2-31-21.2</f>
        <v>-173.6</v>
      </c>
      <c r="WQF38" s="656"/>
      <c r="WQG38" s="657" t="s">
        <v>942</v>
      </c>
      <c r="WQH38" s="658"/>
      <c r="WQI38" s="655">
        <f>-27.6-12.8-12.8-68.2-31-21.2</f>
        <v>-173.6</v>
      </c>
      <c r="WQJ38" s="656"/>
      <c r="WQK38" s="657" t="s">
        <v>942</v>
      </c>
      <c r="WQL38" s="658"/>
      <c r="WQM38" s="655">
        <f>-27.6-12.8-12.8-68.2-31-21.2</f>
        <v>-173.6</v>
      </c>
      <c r="WQN38" s="656"/>
      <c r="WQO38" s="657" t="s">
        <v>942</v>
      </c>
      <c r="WQP38" s="658"/>
      <c r="WQQ38" s="655">
        <f>-27.6-12.8-12.8-68.2-31-21.2</f>
        <v>-173.6</v>
      </c>
      <c r="WQR38" s="656"/>
      <c r="WQS38" s="657" t="s">
        <v>942</v>
      </c>
      <c r="WQT38" s="658"/>
      <c r="WQU38" s="655">
        <f>-27.6-12.8-12.8-68.2-31-21.2</f>
        <v>-173.6</v>
      </c>
      <c r="WQV38" s="656"/>
      <c r="WQW38" s="657" t="s">
        <v>942</v>
      </c>
      <c r="WQX38" s="658"/>
      <c r="WQY38" s="655">
        <f>-27.6-12.8-12.8-68.2-31-21.2</f>
        <v>-173.6</v>
      </c>
      <c r="WQZ38" s="656"/>
      <c r="WRA38" s="657" t="s">
        <v>942</v>
      </c>
      <c r="WRB38" s="658"/>
      <c r="WRC38" s="655">
        <f>-27.6-12.8-12.8-68.2-31-21.2</f>
        <v>-173.6</v>
      </c>
      <c r="WRD38" s="656"/>
      <c r="WRE38" s="657" t="s">
        <v>942</v>
      </c>
      <c r="WRF38" s="658"/>
      <c r="WRG38" s="655">
        <f>-27.6-12.8-12.8-68.2-31-21.2</f>
        <v>-173.6</v>
      </c>
      <c r="WRH38" s="656"/>
      <c r="WRI38" s="657" t="s">
        <v>942</v>
      </c>
      <c r="WRJ38" s="658"/>
      <c r="WRK38" s="655">
        <f>-27.6-12.8-12.8-68.2-31-21.2</f>
        <v>-173.6</v>
      </c>
      <c r="WRL38" s="656"/>
      <c r="WRM38" s="657" t="s">
        <v>942</v>
      </c>
      <c r="WRN38" s="658"/>
      <c r="WRO38" s="655">
        <f>-27.6-12.8-12.8-68.2-31-21.2</f>
        <v>-173.6</v>
      </c>
      <c r="WRP38" s="656"/>
      <c r="WRQ38" s="657" t="s">
        <v>942</v>
      </c>
      <c r="WRR38" s="658"/>
      <c r="WRS38" s="655">
        <f>-27.6-12.8-12.8-68.2-31-21.2</f>
        <v>-173.6</v>
      </c>
      <c r="WRT38" s="656"/>
      <c r="WRU38" s="657" t="s">
        <v>942</v>
      </c>
      <c r="WRV38" s="658"/>
      <c r="WRW38" s="655">
        <f>-27.6-12.8-12.8-68.2-31-21.2</f>
        <v>-173.6</v>
      </c>
      <c r="WRX38" s="656"/>
      <c r="WRY38" s="657" t="s">
        <v>942</v>
      </c>
      <c r="WRZ38" s="658"/>
      <c r="WSA38" s="655">
        <f>-27.6-12.8-12.8-68.2-31-21.2</f>
        <v>-173.6</v>
      </c>
      <c r="WSB38" s="656"/>
      <c r="WSC38" s="657" t="s">
        <v>942</v>
      </c>
      <c r="WSD38" s="658"/>
      <c r="WSE38" s="655">
        <f>-27.6-12.8-12.8-68.2-31-21.2</f>
        <v>-173.6</v>
      </c>
      <c r="WSF38" s="656"/>
      <c r="WSG38" s="657" t="s">
        <v>942</v>
      </c>
      <c r="WSH38" s="658"/>
      <c r="WSI38" s="655">
        <f>-27.6-12.8-12.8-68.2-31-21.2</f>
        <v>-173.6</v>
      </c>
      <c r="WSJ38" s="656"/>
      <c r="WSK38" s="657" t="s">
        <v>942</v>
      </c>
      <c r="WSL38" s="658"/>
      <c r="WSM38" s="655">
        <f>-27.6-12.8-12.8-68.2-31-21.2</f>
        <v>-173.6</v>
      </c>
      <c r="WSN38" s="656"/>
      <c r="WSO38" s="657" t="s">
        <v>942</v>
      </c>
      <c r="WSP38" s="658"/>
      <c r="WSQ38" s="655">
        <f>-27.6-12.8-12.8-68.2-31-21.2</f>
        <v>-173.6</v>
      </c>
      <c r="WSR38" s="656"/>
      <c r="WSS38" s="657" t="s">
        <v>942</v>
      </c>
      <c r="WST38" s="658"/>
      <c r="WSU38" s="655">
        <f>-27.6-12.8-12.8-68.2-31-21.2</f>
        <v>-173.6</v>
      </c>
      <c r="WSV38" s="656"/>
      <c r="WSW38" s="657" t="s">
        <v>942</v>
      </c>
      <c r="WSX38" s="658"/>
      <c r="WSY38" s="655">
        <f>-27.6-12.8-12.8-68.2-31-21.2</f>
        <v>-173.6</v>
      </c>
      <c r="WSZ38" s="656"/>
      <c r="WTA38" s="657" t="s">
        <v>942</v>
      </c>
      <c r="WTB38" s="658"/>
      <c r="WTC38" s="655">
        <f>-27.6-12.8-12.8-68.2-31-21.2</f>
        <v>-173.6</v>
      </c>
      <c r="WTD38" s="656"/>
      <c r="WTE38" s="657" t="s">
        <v>942</v>
      </c>
      <c r="WTF38" s="658"/>
      <c r="WTG38" s="655">
        <f>-27.6-12.8-12.8-68.2-31-21.2</f>
        <v>-173.6</v>
      </c>
      <c r="WTH38" s="656"/>
      <c r="WTI38" s="657" t="s">
        <v>942</v>
      </c>
      <c r="WTJ38" s="658"/>
      <c r="WTK38" s="655">
        <f>-27.6-12.8-12.8-68.2-31-21.2</f>
        <v>-173.6</v>
      </c>
      <c r="WTL38" s="656"/>
      <c r="WTM38" s="657" t="s">
        <v>942</v>
      </c>
      <c r="WTN38" s="658"/>
      <c r="WTO38" s="655">
        <f>-27.6-12.8-12.8-68.2-31-21.2</f>
        <v>-173.6</v>
      </c>
      <c r="WTP38" s="656"/>
      <c r="WTQ38" s="657" t="s">
        <v>942</v>
      </c>
      <c r="WTR38" s="658"/>
      <c r="WTS38" s="655">
        <f>-27.6-12.8-12.8-68.2-31-21.2</f>
        <v>-173.6</v>
      </c>
      <c r="WTT38" s="656"/>
      <c r="WTU38" s="657" t="s">
        <v>942</v>
      </c>
      <c r="WTV38" s="658"/>
      <c r="WTW38" s="655">
        <f>-27.6-12.8-12.8-68.2-31-21.2</f>
        <v>-173.6</v>
      </c>
      <c r="WTX38" s="656"/>
      <c r="WTY38" s="657" t="s">
        <v>942</v>
      </c>
      <c r="WTZ38" s="658"/>
      <c r="WUA38" s="655">
        <f>-27.6-12.8-12.8-68.2-31-21.2</f>
        <v>-173.6</v>
      </c>
      <c r="WUB38" s="656"/>
      <c r="WUC38" s="657" t="s">
        <v>942</v>
      </c>
      <c r="WUD38" s="658"/>
      <c r="WUE38" s="655">
        <f>-27.6-12.8-12.8-68.2-31-21.2</f>
        <v>-173.6</v>
      </c>
      <c r="WUF38" s="656"/>
      <c r="WUG38" s="657" t="s">
        <v>942</v>
      </c>
      <c r="WUH38" s="658"/>
      <c r="WUI38" s="655">
        <f>-27.6-12.8-12.8-68.2-31-21.2</f>
        <v>-173.6</v>
      </c>
      <c r="WUJ38" s="656"/>
      <c r="WUK38" s="657" t="s">
        <v>942</v>
      </c>
      <c r="WUL38" s="658"/>
      <c r="WUM38" s="655">
        <f>-27.6-12.8-12.8-68.2-31-21.2</f>
        <v>-173.6</v>
      </c>
      <c r="WUN38" s="656"/>
      <c r="WUO38" s="657" t="s">
        <v>942</v>
      </c>
      <c r="WUP38" s="658"/>
      <c r="WUQ38" s="655">
        <f>-27.6-12.8-12.8-68.2-31-21.2</f>
        <v>-173.6</v>
      </c>
      <c r="WUR38" s="656"/>
      <c r="WUS38" s="657" t="s">
        <v>942</v>
      </c>
      <c r="WUT38" s="658"/>
      <c r="WUU38" s="655">
        <f>-27.6-12.8-12.8-68.2-31-21.2</f>
        <v>-173.6</v>
      </c>
      <c r="WUV38" s="656"/>
      <c r="WUW38" s="657" t="s">
        <v>942</v>
      </c>
      <c r="WUX38" s="658"/>
      <c r="WUY38" s="655">
        <f>-27.6-12.8-12.8-68.2-31-21.2</f>
        <v>-173.6</v>
      </c>
      <c r="WUZ38" s="656"/>
      <c r="WVA38" s="657" t="s">
        <v>942</v>
      </c>
      <c r="WVB38" s="658"/>
      <c r="WVC38" s="655">
        <f>-27.6-12.8-12.8-68.2-31-21.2</f>
        <v>-173.6</v>
      </c>
      <c r="WVD38" s="656"/>
      <c r="WVE38" s="657" t="s">
        <v>942</v>
      </c>
      <c r="WVF38" s="658"/>
      <c r="WVG38" s="655">
        <f>-27.6-12.8-12.8-68.2-31-21.2</f>
        <v>-173.6</v>
      </c>
      <c r="WVH38" s="656"/>
      <c r="WVI38" s="657" t="s">
        <v>942</v>
      </c>
      <c r="WVJ38" s="658"/>
      <c r="WVK38" s="655">
        <f>-27.6-12.8-12.8-68.2-31-21.2</f>
        <v>-173.6</v>
      </c>
      <c r="WVL38" s="656"/>
      <c r="WVM38" s="657" t="s">
        <v>942</v>
      </c>
      <c r="WVN38" s="658"/>
      <c r="WVO38" s="655">
        <f>-27.6-12.8-12.8-68.2-31-21.2</f>
        <v>-173.6</v>
      </c>
      <c r="WVP38" s="656"/>
      <c r="WVQ38" s="657" t="s">
        <v>942</v>
      </c>
      <c r="WVR38" s="658"/>
      <c r="WVS38" s="655">
        <f>-27.6-12.8-12.8-68.2-31-21.2</f>
        <v>-173.6</v>
      </c>
      <c r="WVT38" s="656"/>
      <c r="WVU38" s="657" t="s">
        <v>942</v>
      </c>
      <c r="WVV38" s="658"/>
      <c r="WVW38" s="655">
        <f>-27.6-12.8-12.8-68.2-31-21.2</f>
        <v>-173.6</v>
      </c>
      <c r="WVX38" s="656"/>
      <c r="WVY38" s="657" t="s">
        <v>942</v>
      </c>
      <c r="WVZ38" s="658"/>
      <c r="WWA38" s="655">
        <f>-27.6-12.8-12.8-68.2-31-21.2</f>
        <v>-173.6</v>
      </c>
      <c r="WWB38" s="656"/>
      <c r="WWC38" s="657" t="s">
        <v>942</v>
      </c>
      <c r="WWD38" s="658"/>
      <c r="WWE38" s="655">
        <f>-27.6-12.8-12.8-68.2-31-21.2</f>
        <v>-173.6</v>
      </c>
      <c r="WWF38" s="656"/>
      <c r="WWG38" s="657" t="s">
        <v>942</v>
      </c>
      <c r="WWH38" s="658"/>
      <c r="WWI38" s="655">
        <f>-27.6-12.8-12.8-68.2-31-21.2</f>
        <v>-173.6</v>
      </c>
      <c r="WWJ38" s="656"/>
      <c r="WWK38" s="657" t="s">
        <v>942</v>
      </c>
      <c r="WWL38" s="658"/>
      <c r="WWM38" s="655">
        <f>-27.6-12.8-12.8-68.2-31-21.2</f>
        <v>-173.6</v>
      </c>
      <c r="WWN38" s="656"/>
      <c r="WWO38" s="657" t="s">
        <v>942</v>
      </c>
      <c r="WWP38" s="658"/>
      <c r="WWQ38" s="655">
        <f>-27.6-12.8-12.8-68.2-31-21.2</f>
        <v>-173.6</v>
      </c>
      <c r="WWR38" s="656"/>
      <c r="WWS38" s="657" t="s">
        <v>942</v>
      </c>
      <c r="WWT38" s="658"/>
      <c r="WWU38" s="655">
        <f>-27.6-12.8-12.8-68.2-31-21.2</f>
        <v>-173.6</v>
      </c>
      <c r="WWV38" s="656"/>
      <c r="WWW38" s="657" t="s">
        <v>942</v>
      </c>
      <c r="WWX38" s="658"/>
      <c r="WWY38" s="655">
        <f>-27.6-12.8-12.8-68.2-31-21.2</f>
        <v>-173.6</v>
      </c>
      <c r="WWZ38" s="656"/>
      <c r="WXA38" s="657" t="s">
        <v>942</v>
      </c>
      <c r="WXB38" s="658"/>
      <c r="WXC38" s="655">
        <f>-27.6-12.8-12.8-68.2-31-21.2</f>
        <v>-173.6</v>
      </c>
      <c r="WXD38" s="656"/>
      <c r="WXE38" s="657" t="s">
        <v>942</v>
      </c>
      <c r="WXF38" s="658"/>
      <c r="WXG38" s="655">
        <f>-27.6-12.8-12.8-68.2-31-21.2</f>
        <v>-173.6</v>
      </c>
      <c r="WXH38" s="656"/>
      <c r="WXI38" s="657" t="s">
        <v>942</v>
      </c>
      <c r="WXJ38" s="658"/>
      <c r="WXK38" s="655">
        <f>-27.6-12.8-12.8-68.2-31-21.2</f>
        <v>-173.6</v>
      </c>
      <c r="WXL38" s="656"/>
      <c r="WXM38" s="657" t="s">
        <v>942</v>
      </c>
      <c r="WXN38" s="658"/>
      <c r="WXO38" s="655">
        <f>-27.6-12.8-12.8-68.2-31-21.2</f>
        <v>-173.6</v>
      </c>
      <c r="WXP38" s="656"/>
      <c r="WXQ38" s="657" t="s">
        <v>942</v>
      </c>
      <c r="WXR38" s="658"/>
      <c r="WXS38" s="655">
        <f>-27.6-12.8-12.8-68.2-31-21.2</f>
        <v>-173.6</v>
      </c>
      <c r="WXT38" s="656"/>
      <c r="WXU38" s="657" t="s">
        <v>942</v>
      </c>
      <c r="WXV38" s="658"/>
      <c r="WXW38" s="655">
        <f>-27.6-12.8-12.8-68.2-31-21.2</f>
        <v>-173.6</v>
      </c>
      <c r="WXX38" s="656"/>
      <c r="WXY38" s="657" t="s">
        <v>942</v>
      </c>
      <c r="WXZ38" s="658"/>
      <c r="WYA38" s="655">
        <f>-27.6-12.8-12.8-68.2-31-21.2</f>
        <v>-173.6</v>
      </c>
      <c r="WYB38" s="656"/>
      <c r="WYC38" s="657" t="s">
        <v>942</v>
      </c>
      <c r="WYD38" s="658"/>
      <c r="WYE38" s="655">
        <f>-27.6-12.8-12.8-68.2-31-21.2</f>
        <v>-173.6</v>
      </c>
      <c r="WYF38" s="656"/>
      <c r="WYG38" s="657" t="s">
        <v>942</v>
      </c>
      <c r="WYH38" s="658"/>
      <c r="WYI38" s="655">
        <f>-27.6-12.8-12.8-68.2-31-21.2</f>
        <v>-173.6</v>
      </c>
      <c r="WYJ38" s="656"/>
      <c r="WYK38" s="657" t="s">
        <v>942</v>
      </c>
      <c r="WYL38" s="658"/>
      <c r="WYM38" s="655">
        <f>-27.6-12.8-12.8-68.2-31-21.2</f>
        <v>-173.6</v>
      </c>
      <c r="WYN38" s="656"/>
      <c r="WYO38" s="657" t="s">
        <v>942</v>
      </c>
      <c r="WYP38" s="658"/>
      <c r="WYQ38" s="655">
        <f>-27.6-12.8-12.8-68.2-31-21.2</f>
        <v>-173.6</v>
      </c>
      <c r="WYR38" s="656"/>
      <c r="WYS38" s="657" t="s">
        <v>942</v>
      </c>
      <c r="WYT38" s="658"/>
      <c r="WYU38" s="655">
        <f>-27.6-12.8-12.8-68.2-31-21.2</f>
        <v>-173.6</v>
      </c>
      <c r="WYV38" s="656"/>
      <c r="WYW38" s="657" t="s">
        <v>942</v>
      </c>
      <c r="WYX38" s="658"/>
      <c r="WYY38" s="655">
        <f>-27.6-12.8-12.8-68.2-31-21.2</f>
        <v>-173.6</v>
      </c>
      <c r="WYZ38" s="656"/>
      <c r="WZA38" s="657" t="s">
        <v>942</v>
      </c>
      <c r="WZB38" s="658"/>
      <c r="WZC38" s="655">
        <f>-27.6-12.8-12.8-68.2-31-21.2</f>
        <v>-173.6</v>
      </c>
      <c r="WZD38" s="656"/>
      <c r="WZE38" s="657" t="s">
        <v>942</v>
      </c>
      <c r="WZF38" s="658"/>
      <c r="WZG38" s="655">
        <f>-27.6-12.8-12.8-68.2-31-21.2</f>
        <v>-173.6</v>
      </c>
      <c r="WZH38" s="656"/>
      <c r="WZI38" s="657" t="s">
        <v>942</v>
      </c>
      <c r="WZJ38" s="658"/>
      <c r="WZK38" s="655">
        <f>-27.6-12.8-12.8-68.2-31-21.2</f>
        <v>-173.6</v>
      </c>
      <c r="WZL38" s="656"/>
      <c r="WZM38" s="657" t="s">
        <v>942</v>
      </c>
      <c r="WZN38" s="658"/>
      <c r="WZO38" s="655">
        <f>-27.6-12.8-12.8-68.2-31-21.2</f>
        <v>-173.6</v>
      </c>
      <c r="WZP38" s="656"/>
      <c r="WZQ38" s="657" t="s">
        <v>942</v>
      </c>
      <c r="WZR38" s="658"/>
      <c r="WZS38" s="655">
        <f>-27.6-12.8-12.8-68.2-31-21.2</f>
        <v>-173.6</v>
      </c>
      <c r="WZT38" s="656"/>
      <c r="WZU38" s="657" t="s">
        <v>942</v>
      </c>
      <c r="WZV38" s="658"/>
      <c r="WZW38" s="655">
        <f>-27.6-12.8-12.8-68.2-31-21.2</f>
        <v>-173.6</v>
      </c>
      <c r="WZX38" s="656"/>
      <c r="WZY38" s="657" t="s">
        <v>942</v>
      </c>
      <c r="WZZ38" s="658"/>
      <c r="XAA38" s="655">
        <f>-27.6-12.8-12.8-68.2-31-21.2</f>
        <v>-173.6</v>
      </c>
      <c r="XAB38" s="656"/>
      <c r="XAC38" s="657" t="s">
        <v>942</v>
      </c>
      <c r="XAD38" s="658"/>
      <c r="XAE38" s="655">
        <f>-27.6-12.8-12.8-68.2-31-21.2</f>
        <v>-173.6</v>
      </c>
      <c r="XAF38" s="656"/>
      <c r="XAG38" s="657" t="s">
        <v>942</v>
      </c>
      <c r="XAH38" s="658"/>
      <c r="XAI38" s="655">
        <f>-27.6-12.8-12.8-68.2-31-21.2</f>
        <v>-173.6</v>
      </c>
      <c r="XAJ38" s="656"/>
      <c r="XAK38" s="657" t="s">
        <v>942</v>
      </c>
      <c r="XAL38" s="658"/>
      <c r="XAM38" s="655">
        <f>-27.6-12.8-12.8-68.2-31-21.2</f>
        <v>-173.6</v>
      </c>
      <c r="XAN38" s="656"/>
      <c r="XAO38" s="657" t="s">
        <v>942</v>
      </c>
      <c r="XAP38" s="658"/>
      <c r="XAQ38" s="655">
        <f>-27.6-12.8-12.8-68.2-31-21.2</f>
        <v>-173.6</v>
      </c>
      <c r="XAR38" s="656"/>
      <c r="XAS38" s="657" t="s">
        <v>942</v>
      </c>
      <c r="XAT38" s="658"/>
      <c r="XAU38" s="655">
        <f>-27.6-12.8-12.8-68.2-31-21.2</f>
        <v>-173.6</v>
      </c>
      <c r="XAV38" s="656"/>
      <c r="XAW38" s="657" t="s">
        <v>942</v>
      </c>
      <c r="XAX38" s="658"/>
      <c r="XAY38" s="655">
        <f>-27.6-12.8-12.8-68.2-31-21.2</f>
        <v>-173.6</v>
      </c>
      <c r="XAZ38" s="656"/>
      <c r="XBA38" s="657" t="s">
        <v>942</v>
      </c>
      <c r="XBB38" s="658"/>
      <c r="XBC38" s="655">
        <f>-27.6-12.8-12.8-68.2-31-21.2</f>
        <v>-173.6</v>
      </c>
      <c r="XBD38" s="656"/>
      <c r="XBE38" s="657" t="s">
        <v>942</v>
      </c>
      <c r="XBF38" s="658"/>
      <c r="XBG38" s="655">
        <f>-27.6-12.8-12.8-68.2-31-21.2</f>
        <v>-173.6</v>
      </c>
      <c r="XBH38" s="656"/>
      <c r="XBI38" s="657" t="s">
        <v>942</v>
      </c>
      <c r="XBJ38" s="658"/>
      <c r="XBK38" s="655">
        <f>-27.6-12.8-12.8-68.2-31-21.2</f>
        <v>-173.6</v>
      </c>
      <c r="XBL38" s="656"/>
      <c r="XBM38" s="657" t="s">
        <v>942</v>
      </c>
      <c r="XBN38" s="658"/>
      <c r="XBO38" s="655">
        <f>-27.6-12.8-12.8-68.2-31-21.2</f>
        <v>-173.6</v>
      </c>
      <c r="XBP38" s="656"/>
      <c r="XBQ38" s="657" t="s">
        <v>942</v>
      </c>
      <c r="XBR38" s="658"/>
      <c r="XBS38" s="655">
        <f>-27.6-12.8-12.8-68.2-31-21.2</f>
        <v>-173.6</v>
      </c>
      <c r="XBT38" s="656"/>
      <c r="XBU38" s="657" t="s">
        <v>942</v>
      </c>
      <c r="XBV38" s="658"/>
      <c r="XBW38" s="655">
        <f>-27.6-12.8-12.8-68.2-31-21.2</f>
        <v>-173.6</v>
      </c>
      <c r="XBX38" s="656"/>
      <c r="XBY38" s="657" t="s">
        <v>942</v>
      </c>
      <c r="XBZ38" s="658"/>
      <c r="XCA38" s="655">
        <f>-27.6-12.8-12.8-68.2-31-21.2</f>
        <v>-173.6</v>
      </c>
      <c r="XCB38" s="656"/>
      <c r="XCC38" s="657" t="s">
        <v>942</v>
      </c>
      <c r="XCD38" s="658"/>
      <c r="XCE38" s="655">
        <f>-27.6-12.8-12.8-68.2-31-21.2</f>
        <v>-173.6</v>
      </c>
      <c r="XCF38" s="656"/>
      <c r="XCG38" s="657" t="s">
        <v>942</v>
      </c>
      <c r="XCH38" s="658"/>
      <c r="XCI38" s="655">
        <f>-27.6-12.8-12.8-68.2-31-21.2</f>
        <v>-173.6</v>
      </c>
      <c r="XCJ38" s="656"/>
      <c r="XCK38" s="657" t="s">
        <v>942</v>
      </c>
      <c r="XCL38" s="658"/>
      <c r="XCM38" s="655">
        <f>-27.6-12.8-12.8-68.2-31-21.2</f>
        <v>-173.6</v>
      </c>
      <c r="XCN38" s="656"/>
      <c r="XCO38" s="657" t="s">
        <v>942</v>
      </c>
      <c r="XCP38" s="658"/>
      <c r="XCQ38" s="655">
        <f>-27.6-12.8-12.8-68.2-31-21.2</f>
        <v>-173.6</v>
      </c>
      <c r="XCR38" s="656"/>
      <c r="XCS38" s="657" t="s">
        <v>942</v>
      </c>
      <c r="XCT38" s="658"/>
      <c r="XCU38" s="655">
        <f>-27.6-12.8-12.8-68.2-31-21.2</f>
        <v>-173.6</v>
      </c>
      <c r="XCV38" s="656"/>
      <c r="XCW38" s="657" t="s">
        <v>942</v>
      </c>
      <c r="XCX38" s="658"/>
      <c r="XCY38" s="655">
        <f>-27.6-12.8-12.8-68.2-31-21.2</f>
        <v>-173.6</v>
      </c>
      <c r="XCZ38" s="656"/>
      <c r="XDA38" s="657" t="s">
        <v>942</v>
      </c>
      <c r="XDB38" s="658"/>
      <c r="XDC38" s="655">
        <f>-27.6-12.8-12.8-68.2-31-21.2</f>
        <v>-173.6</v>
      </c>
      <c r="XDD38" s="656"/>
      <c r="XDE38" s="657" t="s">
        <v>942</v>
      </c>
      <c r="XDF38" s="658"/>
      <c r="XDG38" s="655">
        <f>-27.6-12.8-12.8-68.2-31-21.2</f>
        <v>-173.6</v>
      </c>
      <c r="XDH38" s="656"/>
      <c r="XDI38" s="657" t="s">
        <v>942</v>
      </c>
      <c r="XDJ38" s="658"/>
      <c r="XDK38" s="655">
        <f>-27.6-12.8-12.8-68.2-31-21.2</f>
        <v>-173.6</v>
      </c>
      <c r="XDL38" s="656"/>
      <c r="XDM38" s="657" t="s">
        <v>942</v>
      </c>
      <c r="XDN38" s="658"/>
      <c r="XDO38" s="655">
        <f>-27.6-12.8-12.8-68.2-31-21.2</f>
        <v>-173.6</v>
      </c>
      <c r="XDP38" s="656"/>
      <c r="XDQ38" s="657" t="s">
        <v>942</v>
      </c>
      <c r="XDR38" s="658"/>
      <c r="XDS38" s="655">
        <f>-27.6-12.8-12.8-68.2-31-21.2</f>
        <v>-173.6</v>
      </c>
      <c r="XDT38" s="656"/>
      <c r="XDU38" s="657" t="s">
        <v>942</v>
      </c>
      <c r="XDV38" s="658"/>
      <c r="XDW38" s="655">
        <f>-27.6-12.8-12.8-68.2-31-21.2</f>
        <v>-173.6</v>
      </c>
      <c r="XDX38" s="656"/>
      <c r="XDY38" s="657" t="s">
        <v>942</v>
      </c>
      <c r="XDZ38" s="658"/>
      <c r="XEA38" s="655">
        <f>-27.6-12.8-12.8-68.2-31-21.2</f>
        <v>-173.6</v>
      </c>
      <c r="XEB38" s="656"/>
      <c r="XEC38" s="657" t="s">
        <v>942</v>
      </c>
      <c r="XED38" s="658"/>
      <c r="XEE38" s="655">
        <f>-27.6-12.8-12.8-68.2-31-21.2</f>
        <v>-173.6</v>
      </c>
      <c r="XEF38" s="656"/>
      <c r="XEG38" s="657" t="s">
        <v>942</v>
      </c>
      <c r="XEH38" s="658"/>
      <c r="XEI38" s="655">
        <f>-27.6-12.8-12.8-68.2-31-21.2</f>
        <v>-173.6</v>
      </c>
      <c r="XEJ38" s="656"/>
      <c r="XEK38" s="657" t="s">
        <v>942</v>
      </c>
      <c r="XEL38" s="658"/>
      <c r="XEM38" s="655">
        <f>-27.6-12.8-12.8-68.2-31-21.2</f>
        <v>-173.6</v>
      </c>
      <c r="XEN38" s="656"/>
      <c r="XEO38" s="657" t="s">
        <v>942</v>
      </c>
      <c r="XEP38" s="658"/>
      <c r="XEQ38" s="655">
        <f>-27.6-12.8-12.8-68.2-31-21.2</f>
        <v>-173.6</v>
      </c>
      <c r="XER38" s="656"/>
      <c r="XES38" s="657" t="s">
        <v>942</v>
      </c>
      <c r="XET38" s="658"/>
      <c r="XEU38" s="655">
        <f>-27.6-12.8-12.8-68.2-31-21.2</f>
        <v>-173.6</v>
      </c>
      <c r="XEV38" s="656"/>
      <c r="XEW38" s="657" t="s">
        <v>942</v>
      </c>
      <c r="XEX38" s="658"/>
      <c r="XEY38" s="655">
        <f>-27.6-12.8-12.8-68.2-31-21.2</f>
        <v>-173.6</v>
      </c>
      <c r="XEZ38" s="656"/>
      <c r="XFA38" s="657" t="s">
        <v>942</v>
      </c>
      <c r="XFB38" s="658"/>
      <c r="XFC38" s="655">
        <f>-27.6-12.8-12.8-68.2-31-21.2</f>
        <v>-173.6</v>
      </c>
      <c r="XFD38" s="656"/>
    </row>
    <row r="39" spans="1:16384" ht="15" customHeight="1" x14ac:dyDescent="0.25">
      <c r="A39" s="659" t="s">
        <v>942</v>
      </c>
      <c r="B39" s="660"/>
      <c r="C39" s="661">
        <f>-27.6-12.8-12.8-68.2-31-21.2-5-10.8-7.4-12-12</f>
        <v>-220.8</v>
      </c>
      <c r="D39" s="662"/>
    </row>
    <row r="40" spans="1:16384" ht="13.5" customHeight="1" x14ac:dyDescent="0.25">
      <c r="A40" s="663" t="s">
        <v>943</v>
      </c>
      <c r="B40" s="664"/>
      <c r="C40" s="665">
        <f>SUM(C21:D39)</f>
        <v>6585538.8500000015</v>
      </c>
      <c r="D40" s="666"/>
    </row>
    <row r="41" spans="1:16384" x14ac:dyDescent="0.25">
      <c r="A41" s="342"/>
      <c r="B41" s="349"/>
      <c r="C41" s="349"/>
      <c r="D41" s="349"/>
    </row>
    <row r="42" spans="1:16384" x14ac:dyDescent="0.25">
      <c r="A42" s="342"/>
      <c r="B42" s="349"/>
      <c r="C42" s="349"/>
      <c r="D42" s="349"/>
    </row>
    <row r="43" spans="1:16384" x14ac:dyDescent="0.25">
      <c r="A43" s="342"/>
      <c r="B43" s="349"/>
      <c r="C43" s="349"/>
      <c r="D43" s="349"/>
    </row>
  </sheetData>
  <mergeCells count="7159">
    <mergeCell ref="A25:B25"/>
    <mergeCell ref="C25:D25"/>
    <mergeCell ref="A26:B26"/>
    <mergeCell ref="C26:D26"/>
    <mergeCell ref="A27:B27"/>
    <mergeCell ref="C27:D27"/>
    <mergeCell ref="A22:B22"/>
    <mergeCell ref="C22:D22"/>
    <mergeCell ref="A23:B23"/>
    <mergeCell ref="C23:D23"/>
    <mergeCell ref="A24:B24"/>
    <mergeCell ref="C24:D24"/>
    <mergeCell ref="A19:D19"/>
    <mergeCell ref="A20:B20"/>
    <mergeCell ref="C20:D20"/>
    <mergeCell ref="A21:B21"/>
    <mergeCell ref="C21:D21"/>
    <mergeCell ref="A34:B34"/>
    <mergeCell ref="C34:D34"/>
    <mergeCell ref="A35:B35"/>
    <mergeCell ref="C35:D35"/>
    <mergeCell ref="A36:B36"/>
    <mergeCell ref="C36:D36"/>
    <mergeCell ref="A31:B31"/>
    <mergeCell ref="C31:D31"/>
    <mergeCell ref="A32:B32"/>
    <mergeCell ref="C32:D32"/>
    <mergeCell ref="A33:B33"/>
    <mergeCell ref="C33:D33"/>
    <mergeCell ref="A28:B28"/>
    <mergeCell ref="C28:D28"/>
    <mergeCell ref="A29:B29"/>
    <mergeCell ref="C29:D29"/>
    <mergeCell ref="A30:B30"/>
    <mergeCell ref="C30:D30"/>
    <mergeCell ref="CEM38:CEN38"/>
    <mergeCell ref="CEO38:CEP38"/>
    <mergeCell ref="CEQ38:CER38"/>
    <mergeCell ref="CES38:CET38"/>
    <mergeCell ref="CEU38:CEV38"/>
    <mergeCell ref="CEW38:CEX38"/>
    <mergeCell ref="CEA38:CEB38"/>
    <mergeCell ref="CEC38:CED38"/>
    <mergeCell ref="CEE38:CEF38"/>
    <mergeCell ref="CEG38:CEH38"/>
    <mergeCell ref="CEI38:CEJ38"/>
    <mergeCell ref="CEK38:CEL38"/>
    <mergeCell ref="A37:B37"/>
    <mergeCell ref="C37:D37"/>
    <mergeCell ref="A38:B38"/>
    <mergeCell ref="C38:D38"/>
    <mergeCell ref="CDW38:CDX38"/>
    <mergeCell ref="CDY38:CDZ38"/>
    <mergeCell ref="CFW38:CFX38"/>
    <mergeCell ref="CFY38:CFZ38"/>
    <mergeCell ref="CGA38:CGB38"/>
    <mergeCell ref="CGC38:CGD38"/>
    <mergeCell ref="CGE38:CGF38"/>
    <mergeCell ref="CGG38:CGH38"/>
    <mergeCell ref="CFK38:CFL38"/>
    <mergeCell ref="CFM38:CFN38"/>
    <mergeCell ref="CFO38:CFP38"/>
    <mergeCell ref="CFQ38:CFR38"/>
    <mergeCell ref="CFS38:CFT38"/>
    <mergeCell ref="CFU38:CFV38"/>
    <mergeCell ref="CEY38:CEZ38"/>
    <mergeCell ref="CFA38:CFB38"/>
    <mergeCell ref="CFC38:CFD38"/>
    <mergeCell ref="CFE38:CFF38"/>
    <mergeCell ref="CFG38:CFH38"/>
    <mergeCell ref="CFI38:CFJ38"/>
    <mergeCell ref="CHG38:CHH38"/>
    <mergeCell ref="CHI38:CHJ38"/>
    <mergeCell ref="CHK38:CHL38"/>
    <mergeCell ref="CHM38:CHN38"/>
    <mergeCell ref="CHO38:CHP38"/>
    <mergeCell ref="CHQ38:CHR38"/>
    <mergeCell ref="CGU38:CGV38"/>
    <mergeCell ref="CGW38:CGX38"/>
    <mergeCell ref="CGY38:CGZ38"/>
    <mergeCell ref="CHA38:CHB38"/>
    <mergeCell ref="CHC38:CHD38"/>
    <mergeCell ref="CHE38:CHF38"/>
    <mergeCell ref="CGI38:CGJ38"/>
    <mergeCell ref="CGK38:CGL38"/>
    <mergeCell ref="CGM38:CGN38"/>
    <mergeCell ref="CGO38:CGP38"/>
    <mergeCell ref="CGQ38:CGR38"/>
    <mergeCell ref="CGS38:CGT38"/>
    <mergeCell ref="CIQ38:CIR38"/>
    <mergeCell ref="CIS38:CIT38"/>
    <mergeCell ref="CIU38:CIV38"/>
    <mergeCell ref="CIW38:CIX38"/>
    <mergeCell ref="CIY38:CIZ38"/>
    <mergeCell ref="CJA38:CJB38"/>
    <mergeCell ref="CIE38:CIF38"/>
    <mergeCell ref="CIG38:CIH38"/>
    <mergeCell ref="CII38:CIJ38"/>
    <mergeCell ref="CIK38:CIL38"/>
    <mergeCell ref="CIM38:CIN38"/>
    <mergeCell ref="CIO38:CIP38"/>
    <mergeCell ref="CHS38:CHT38"/>
    <mergeCell ref="CHU38:CHV38"/>
    <mergeCell ref="CHW38:CHX38"/>
    <mergeCell ref="CHY38:CHZ38"/>
    <mergeCell ref="CIA38:CIB38"/>
    <mergeCell ref="CIC38:CID38"/>
    <mergeCell ref="CKA38:CKB38"/>
    <mergeCell ref="CKC38:CKD38"/>
    <mergeCell ref="CKE38:CKF38"/>
    <mergeCell ref="CKG38:CKH38"/>
    <mergeCell ref="CKI38:CKJ38"/>
    <mergeCell ref="CKK38:CKL38"/>
    <mergeCell ref="CJO38:CJP38"/>
    <mergeCell ref="CJQ38:CJR38"/>
    <mergeCell ref="CJS38:CJT38"/>
    <mergeCell ref="CJU38:CJV38"/>
    <mergeCell ref="CJW38:CJX38"/>
    <mergeCell ref="CJY38:CJZ38"/>
    <mergeCell ref="CJC38:CJD38"/>
    <mergeCell ref="CJE38:CJF38"/>
    <mergeCell ref="CJG38:CJH38"/>
    <mergeCell ref="CJI38:CJJ38"/>
    <mergeCell ref="CJK38:CJL38"/>
    <mergeCell ref="CJM38:CJN38"/>
    <mergeCell ref="CLK38:CLL38"/>
    <mergeCell ref="CLM38:CLN38"/>
    <mergeCell ref="CLO38:CLP38"/>
    <mergeCell ref="CLQ38:CLR38"/>
    <mergeCell ref="CLS38:CLT38"/>
    <mergeCell ref="CLU38:CLV38"/>
    <mergeCell ref="CKY38:CKZ38"/>
    <mergeCell ref="CLA38:CLB38"/>
    <mergeCell ref="CLC38:CLD38"/>
    <mergeCell ref="CLE38:CLF38"/>
    <mergeCell ref="CLG38:CLH38"/>
    <mergeCell ref="CLI38:CLJ38"/>
    <mergeCell ref="CKM38:CKN38"/>
    <mergeCell ref="CKO38:CKP38"/>
    <mergeCell ref="CKQ38:CKR38"/>
    <mergeCell ref="CKS38:CKT38"/>
    <mergeCell ref="CKU38:CKV38"/>
    <mergeCell ref="CKW38:CKX38"/>
    <mergeCell ref="CMU38:CMV38"/>
    <mergeCell ref="CMW38:CMX38"/>
    <mergeCell ref="CMY38:CMZ38"/>
    <mergeCell ref="CNA38:CNB38"/>
    <mergeCell ref="CNC38:CND38"/>
    <mergeCell ref="CNE38:CNF38"/>
    <mergeCell ref="CMI38:CMJ38"/>
    <mergeCell ref="CMK38:CML38"/>
    <mergeCell ref="CMM38:CMN38"/>
    <mergeCell ref="CMO38:CMP38"/>
    <mergeCell ref="CMQ38:CMR38"/>
    <mergeCell ref="CMS38:CMT38"/>
    <mergeCell ref="CLW38:CLX38"/>
    <mergeCell ref="CLY38:CLZ38"/>
    <mergeCell ref="CMA38:CMB38"/>
    <mergeCell ref="CMC38:CMD38"/>
    <mergeCell ref="CME38:CMF38"/>
    <mergeCell ref="CMG38:CMH38"/>
    <mergeCell ref="COE38:COF38"/>
    <mergeCell ref="COG38:COH38"/>
    <mergeCell ref="COI38:COJ38"/>
    <mergeCell ref="COK38:COL38"/>
    <mergeCell ref="COM38:CON38"/>
    <mergeCell ref="COO38:COP38"/>
    <mergeCell ref="CNS38:CNT38"/>
    <mergeCell ref="CNU38:CNV38"/>
    <mergeCell ref="CNW38:CNX38"/>
    <mergeCell ref="CNY38:CNZ38"/>
    <mergeCell ref="COA38:COB38"/>
    <mergeCell ref="COC38:COD38"/>
    <mergeCell ref="CNG38:CNH38"/>
    <mergeCell ref="CNI38:CNJ38"/>
    <mergeCell ref="CNK38:CNL38"/>
    <mergeCell ref="CNM38:CNN38"/>
    <mergeCell ref="CNO38:CNP38"/>
    <mergeCell ref="CNQ38:CNR38"/>
    <mergeCell ref="CPO38:CPP38"/>
    <mergeCell ref="CPQ38:CPR38"/>
    <mergeCell ref="CPS38:CPT38"/>
    <mergeCell ref="CPU38:CPV38"/>
    <mergeCell ref="CPW38:CPX38"/>
    <mergeCell ref="CPY38:CPZ38"/>
    <mergeCell ref="CPC38:CPD38"/>
    <mergeCell ref="CPE38:CPF38"/>
    <mergeCell ref="CPG38:CPH38"/>
    <mergeCell ref="CPI38:CPJ38"/>
    <mergeCell ref="CPK38:CPL38"/>
    <mergeCell ref="CPM38:CPN38"/>
    <mergeCell ref="COQ38:COR38"/>
    <mergeCell ref="COS38:COT38"/>
    <mergeCell ref="COU38:COV38"/>
    <mergeCell ref="COW38:COX38"/>
    <mergeCell ref="COY38:COZ38"/>
    <mergeCell ref="CPA38:CPB38"/>
    <mergeCell ref="CQY38:CQZ38"/>
    <mergeCell ref="CRA38:CRB38"/>
    <mergeCell ref="CRC38:CRD38"/>
    <mergeCell ref="CRE38:CRF38"/>
    <mergeCell ref="CRG38:CRH38"/>
    <mergeCell ref="CRI38:CRJ38"/>
    <mergeCell ref="CQM38:CQN38"/>
    <mergeCell ref="CQO38:CQP38"/>
    <mergeCell ref="CQQ38:CQR38"/>
    <mergeCell ref="CQS38:CQT38"/>
    <mergeCell ref="CQU38:CQV38"/>
    <mergeCell ref="CQW38:CQX38"/>
    <mergeCell ref="CQA38:CQB38"/>
    <mergeCell ref="CQC38:CQD38"/>
    <mergeCell ref="CQE38:CQF38"/>
    <mergeCell ref="CQG38:CQH38"/>
    <mergeCell ref="CQI38:CQJ38"/>
    <mergeCell ref="CQK38:CQL38"/>
    <mergeCell ref="CSI38:CSJ38"/>
    <mergeCell ref="CSK38:CSL38"/>
    <mergeCell ref="CSM38:CSN38"/>
    <mergeCell ref="CSO38:CSP38"/>
    <mergeCell ref="CSQ38:CSR38"/>
    <mergeCell ref="CSS38:CST38"/>
    <mergeCell ref="CRW38:CRX38"/>
    <mergeCell ref="CRY38:CRZ38"/>
    <mergeCell ref="CSA38:CSB38"/>
    <mergeCell ref="CSC38:CSD38"/>
    <mergeCell ref="CSE38:CSF38"/>
    <mergeCell ref="CSG38:CSH38"/>
    <mergeCell ref="CRK38:CRL38"/>
    <mergeCell ref="CRM38:CRN38"/>
    <mergeCell ref="CRO38:CRP38"/>
    <mergeCell ref="CRQ38:CRR38"/>
    <mergeCell ref="CRS38:CRT38"/>
    <mergeCell ref="CRU38:CRV38"/>
    <mergeCell ref="CTS38:CTT38"/>
    <mergeCell ref="CTU38:CTV38"/>
    <mergeCell ref="CTW38:CTX38"/>
    <mergeCell ref="CTY38:CTZ38"/>
    <mergeCell ref="CUA38:CUB38"/>
    <mergeCell ref="CUC38:CUD38"/>
    <mergeCell ref="CTG38:CTH38"/>
    <mergeCell ref="CTI38:CTJ38"/>
    <mergeCell ref="CTK38:CTL38"/>
    <mergeCell ref="CTM38:CTN38"/>
    <mergeCell ref="CTO38:CTP38"/>
    <mergeCell ref="CTQ38:CTR38"/>
    <mergeCell ref="CSU38:CSV38"/>
    <mergeCell ref="CSW38:CSX38"/>
    <mergeCell ref="CSY38:CSZ38"/>
    <mergeCell ref="CTA38:CTB38"/>
    <mergeCell ref="CTC38:CTD38"/>
    <mergeCell ref="CTE38:CTF38"/>
    <mergeCell ref="CVC38:CVD38"/>
    <mergeCell ref="CVE38:CVF38"/>
    <mergeCell ref="CVG38:CVH38"/>
    <mergeCell ref="CVI38:CVJ38"/>
    <mergeCell ref="CVK38:CVL38"/>
    <mergeCell ref="CVM38:CVN38"/>
    <mergeCell ref="CUQ38:CUR38"/>
    <mergeCell ref="CUS38:CUT38"/>
    <mergeCell ref="CUU38:CUV38"/>
    <mergeCell ref="CUW38:CUX38"/>
    <mergeCell ref="CUY38:CUZ38"/>
    <mergeCell ref="CVA38:CVB38"/>
    <mergeCell ref="CUE38:CUF38"/>
    <mergeCell ref="CUG38:CUH38"/>
    <mergeCell ref="CUI38:CUJ38"/>
    <mergeCell ref="CUK38:CUL38"/>
    <mergeCell ref="CUM38:CUN38"/>
    <mergeCell ref="CUO38:CUP38"/>
    <mergeCell ref="CWM38:CWN38"/>
    <mergeCell ref="CWO38:CWP38"/>
    <mergeCell ref="CWQ38:CWR38"/>
    <mergeCell ref="CWS38:CWT38"/>
    <mergeCell ref="CWU38:CWV38"/>
    <mergeCell ref="CWW38:CWX38"/>
    <mergeCell ref="CWA38:CWB38"/>
    <mergeCell ref="CWC38:CWD38"/>
    <mergeCell ref="CWE38:CWF38"/>
    <mergeCell ref="CWG38:CWH38"/>
    <mergeCell ref="CWI38:CWJ38"/>
    <mergeCell ref="CWK38:CWL38"/>
    <mergeCell ref="CVO38:CVP38"/>
    <mergeCell ref="CVQ38:CVR38"/>
    <mergeCell ref="CVS38:CVT38"/>
    <mergeCell ref="CVU38:CVV38"/>
    <mergeCell ref="CVW38:CVX38"/>
    <mergeCell ref="CVY38:CVZ38"/>
    <mergeCell ref="CXW38:CXX38"/>
    <mergeCell ref="CXY38:CXZ38"/>
    <mergeCell ref="CYA38:CYB38"/>
    <mergeCell ref="CYC38:CYD38"/>
    <mergeCell ref="CYE38:CYF38"/>
    <mergeCell ref="CYG38:CYH38"/>
    <mergeCell ref="CXK38:CXL38"/>
    <mergeCell ref="CXM38:CXN38"/>
    <mergeCell ref="CXO38:CXP38"/>
    <mergeCell ref="CXQ38:CXR38"/>
    <mergeCell ref="CXS38:CXT38"/>
    <mergeCell ref="CXU38:CXV38"/>
    <mergeCell ref="CWY38:CWZ38"/>
    <mergeCell ref="CXA38:CXB38"/>
    <mergeCell ref="CXC38:CXD38"/>
    <mergeCell ref="CXE38:CXF38"/>
    <mergeCell ref="CXG38:CXH38"/>
    <mergeCell ref="CXI38:CXJ38"/>
    <mergeCell ref="CZG38:CZH38"/>
    <mergeCell ref="CZI38:CZJ38"/>
    <mergeCell ref="CZK38:CZL38"/>
    <mergeCell ref="CZM38:CZN38"/>
    <mergeCell ref="CZO38:CZP38"/>
    <mergeCell ref="CZQ38:CZR38"/>
    <mergeCell ref="CYU38:CYV38"/>
    <mergeCell ref="CYW38:CYX38"/>
    <mergeCell ref="CYY38:CYZ38"/>
    <mergeCell ref="CZA38:CZB38"/>
    <mergeCell ref="CZC38:CZD38"/>
    <mergeCell ref="CZE38:CZF38"/>
    <mergeCell ref="CYI38:CYJ38"/>
    <mergeCell ref="CYK38:CYL38"/>
    <mergeCell ref="CYM38:CYN38"/>
    <mergeCell ref="CYO38:CYP38"/>
    <mergeCell ref="CYQ38:CYR38"/>
    <mergeCell ref="CYS38:CYT38"/>
    <mergeCell ref="DAQ38:DAR38"/>
    <mergeCell ref="DAS38:DAT38"/>
    <mergeCell ref="DAU38:DAV38"/>
    <mergeCell ref="DAW38:DAX38"/>
    <mergeCell ref="DAY38:DAZ38"/>
    <mergeCell ref="DBA38:DBB38"/>
    <mergeCell ref="DAE38:DAF38"/>
    <mergeCell ref="DAG38:DAH38"/>
    <mergeCell ref="DAI38:DAJ38"/>
    <mergeCell ref="DAK38:DAL38"/>
    <mergeCell ref="DAM38:DAN38"/>
    <mergeCell ref="DAO38:DAP38"/>
    <mergeCell ref="CZS38:CZT38"/>
    <mergeCell ref="CZU38:CZV38"/>
    <mergeCell ref="CZW38:CZX38"/>
    <mergeCell ref="CZY38:CZZ38"/>
    <mergeCell ref="DAA38:DAB38"/>
    <mergeCell ref="DAC38:DAD38"/>
    <mergeCell ref="DCA38:DCB38"/>
    <mergeCell ref="DCC38:DCD38"/>
    <mergeCell ref="DCE38:DCF38"/>
    <mergeCell ref="DCG38:DCH38"/>
    <mergeCell ref="DCI38:DCJ38"/>
    <mergeCell ref="DCK38:DCL38"/>
    <mergeCell ref="DBO38:DBP38"/>
    <mergeCell ref="DBQ38:DBR38"/>
    <mergeCell ref="DBS38:DBT38"/>
    <mergeCell ref="DBU38:DBV38"/>
    <mergeCell ref="DBW38:DBX38"/>
    <mergeCell ref="DBY38:DBZ38"/>
    <mergeCell ref="DBC38:DBD38"/>
    <mergeCell ref="DBE38:DBF38"/>
    <mergeCell ref="DBG38:DBH38"/>
    <mergeCell ref="DBI38:DBJ38"/>
    <mergeCell ref="DBK38:DBL38"/>
    <mergeCell ref="DBM38:DBN38"/>
    <mergeCell ref="DDK38:DDL38"/>
    <mergeCell ref="DDM38:DDN38"/>
    <mergeCell ref="DDO38:DDP38"/>
    <mergeCell ref="DDQ38:DDR38"/>
    <mergeCell ref="DDS38:DDT38"/>
    <mergeCell ref="DDU38:DDV38"/>
    <mergeCell ref="DCY38:DCZ38"/>
    <mergeCell ref="DDA38:DDB38"/>
    <mergeCell ref="DDC38:DDD38"/>
    <mergeCell ref="DDE38:DDF38"/>
    <mergeCell ref="DDG38:DDH38"/>
    <mergeCell ref="DDI38:DDJ38"/>
    <mergeCell ref="DCM38:DCN38"/>
    <mergeCell ref="DCO38:DCP38"/>
    <mergeCell ref="DCQ38:DCR38"/>
    <mergeCell ref="DCS38:DCT38"/>
    <mergeCell ref="DCU38:DCV38"/>
    <mergeCell ref="DCW38:DCX38"/>
    <mergeCell ref="DEU38:DEV38"/>
    <mergeCell ref="DEW38:DEX38"/>
    <mergeCell ref="DEY38:DEZ38"/>
    <mergeCell ref="DFA38:DFB38"/>
    <mergeCell ref="DFC38:DFD38"/>
    <mergeCell ref="DFE38:DFF38"/>
    <mergeCell ref="DEI38:DEJ38"/>
    <mergeCell ref="DEK38:DEL38"/>
    <mergeCell ref="DEM38:DEN38"/>
    <mergeCell ref="DEO38:DEP38"/>
    <mergeCell ref="DEQ38:DER38"/>
    <mergeCell ref="DES38:DET38"/>
    <mergeCell ref="DDW38:DDX38"/>
    <mergeCell ref="DDY38:DDZ38"/>
    <mergeCell ref="DEA38:DEB38"/>
    <mergeCell ref="DEC38:DED38"/>
    <mergeCell ref="DEE38:DEF38"/>
    <mergeCell ref="DEG38:DEH38"/>
    <mergeCell ref="DGE38:DGF38"/>
    <mergeCell ref="DGG38:DGH38"/>
    <mergeCell ref="DGI38:DGJ38"/>
    <mergeCell ref="DGK38:DGL38"/>
    <mergeCell ref="DGM38:DGN38"/>
    <mergeCell ref="DGO38:DGP38"/>
    <mergeCell ref="DFS38:DFT38"/>
    <mergeCell ref="DFU38:DFV38"/>
    <mergeCell ref="DFW38:DFX38"/>
    <mergeCell ref="DFY38:DFZ38"/>
    <mergeCell ref="DGA38:DGB38"/>
    <mergeCell ref="DGC38:DGD38"/>
    <mergeCell ref="DFG38:DFH38"/>
    <mergeCell ref="DFI38:DFJ38"/>
    <mergeCell ref="DFK38:DFL38"/>
    <mergeCell ref="DFM38:DFN38"/>
    <mergeCell ref="DFO38:DFP38"/>
    <mergeCell ref="DFQ38:DFR38"/>
    <mergeCell ref="DHO38:DHP38"/>
    <mergeCell ref="DHQ38:DHR38"/>
    <mergeCell ref="DHS38:DHT38"/>
    <mergeCell ref="DHU38:DHV38"/>
    <mergeCell ref="DHW38:DHX38"/>
    <mergeCell ref="DHY38:DHZ38"/>
    <mergeCell ref="DHC38:DHD38"/>
    <mergeCell ref="DHE38:DHF38"/>
    <mergeCell ref="DHG38:DHH38"/>
    <mergeCell ref="DHI38:DHJ38"/>
    <mergeCell ref="DHK38:DHL38"/>
    <mergeCell ref="DHM38:DHN38"/>
    <mergeCell ref="DGQ38:DGR38"/>
    <mergeCell ref="DGS38:DGT38"/>
    <mergeCell ref="DGU38:DGV38"/>
    <mergeCell ref="DGW38:DGX38"/>
    <mergeCell ref="DGY38:DGZ38"/>
    <mergeCell ref="DHA38:DHB38"/>
    <mergeCell ref="DIY38:DIZ38"/>
    <mergeCell ref="DJA38:DJB38"/>
    <mergeCell ref="DJC38:DJD38"/>
    <mergeCell ref="DJE38:DJF38"/>
    <mergeCell ref="DJG38:DJH38"/>
    <mergeCell ref="DJI38:DJJ38"/>
    <mergeCell ref="DIM38:DIN38"/>
    <mergeCell ref="DIO38:DIP38"/>
    <mergeCell ref="DIQ38:DIR38"/>
    <mergeCell ref="DIS38:DIT38"/>
    <mergeCell ref="DIU38:DIV38"/>
    <mergeCell ref="DIW38:DIX38"/>
    <mergeCell ref="DIA38:DIB38"/>
    <mergeCell ref="DIC38:DID38"/>
    <mergeCell ref="DIE38:DIF38"/>
    <mergeCell ref="DIG38:DIH38"/>
    <mergeCell ref="DII38:DIJ38"/>
    <mergeCell ref="DIK38:DIL38"/>
    <mergeCell ref="DKI38:DKJ38"/>
    <mergeCell ref="DKK38:DKL38"/>
    <mergeCell ref="DKM38:DKN38"/>
    <mergeCell ref="DKO38:DKP38"/>
    <mergeCell ref="DKQ38:DKR38"/>
    <mergeCell ref="DKS38:DKT38"/>
    <mergeCell ref="DJW38:DJX38"/>
    <mergeCell ref="DJY38:DJZ38"/>
    <mergeCell ref="DKA38:DKB38"/>
    <mergeCell ref="DKC38:DKD38"/>
    <mergeCell ref="DKE38:DKF38"/>
    <mergeCell ref="DKG38:DKH38"/>
    <mergeCell ref="DJK38:DJL38"/>
    <mergeCell ref="DJM38:DJN38"/>
    <mergeCell ref="DJO38:DJP38"/>
    <mergeCell ref="DJQ38:DJR38"/>
    <mergeCell ref="DJS38:DJT38"/>
    <mergeCell ref="DJU38:DJV38"/>
    <mergeCell ref="DLS38:DLT38"/>
    <mergeCell ref="DLU38:DLV38"/>
    <mergeCell ref="DLW38:DLX38"/>
    <mergeCell ref="DLY38:DLZ38"/>
    <mergeCell ref="DMA38:DMB38"/>
    <mergeCell ref="DMC38:DMD38"/>
    <mergeCell ref="DLG38:DLH38"/>
    <mergeCell ref="DLI38:DLJ38"/>
    <mergeCell ref="DLK38:DLL38"/>
    <mergeCell ref="DLM38:DLN38"/>
    <mergeCell ref="DLO38:DLP38"/>
    <mergeCell ref="DLQ38:DLR38"/>
    <mergeCell ref="DKU38:DKV38"/>
    <mergeCell ref="DKW38:DKX38"/>
    <mergeCell ref="DKY38:DKZ38"/>
    <mergeCell ref="DLA38:DLB38"/>
    <mergeCell ref="DLC38:DLD38"/>
    <mergeCell ref="DLE38:DLF38"/>
    <mergeCell ref="DNC38:DND38"/>
    <mergeCell ref="DNE38:DNF38"/>
    <mergeCell ref="DNG38:DNH38"/>
    <mergeCell ref="DNI38:DNJ38"/>
    <mergeCell ref="DNK38:DNL38"/>
    <mergeCell ref="DNM38:DNN38"/>
    <mergeCell ref="DMQ38:DMR38"/>
    <mergeCell ref="DMS38:DMT38"/>
    <mergeCell ref="DMU38:DMV38"/>
    <mergeCell ref="DMW38:DMX38"/>
    <mergeCell ref="DMY38:DMZ38"/>
    <mergeCell ref="DNA38:DNB38"/>
    <mergeCell ref="DME38:DMF38"/>
    <mergeCell ref="DMG38:DMH38"/>
    <mergeCell ref="DMI38:DMJ38"/>
    <mergeCell ref="DMK38:DML38"/>
    <mergeCell ref="DMM38:DMN38"/>
    <mergeCell ref="DMO38:DMP38"/>
    <mergeCell ref="DOM38:DON38"/>
    <mergeCell ref="DOO38:DOP38"/>
    <mergeCell ref="DOQ38:DOR38"/>
    <mergeCell ref="DOS38:DOT38"/>
    <mergeCell ref="DOU38:DOV38"/>
    <mergeCell ref="DOW38:DOX38"/>
    <mergeCell ref="DOA38:DOB38"/>
    <mergeCell ref="DOC38:DOD38"/>
    <mergeCell ref="DOE38:DOF38"/>
    <mergeCell ref="DOG38:DOH38"/>
    <mergeCell ref="DOI38:DOJ38"/>
    <mergeCell ref="DOK38:DOL38"/>
    <mergeCell ref="DNO38:DNP38"/>
    <mergeCell ref="DNQ38:DNR38"/>
    <mergeCell ref="DNS38:DNT38"/>
    <mergeCell ref="DNU38:DNV38"/>
    <mergeCell ref="DNW38:DNX38"/>
    <mergeCell ref="DNY38:DNZ38"/>
    <mergeCell ref="DPW38:DPX38"/>
    <mergeCell ref="DPY38:DPZ38"/>
    <mergeCell ref="DQA38:DQB38"/>
    <mergeCell ref="DQC38:DQD38"/>
    <mergeCell ref="DQE38:DQF38"/>
    <mergeCell ref="DQG38:DQH38"/>
    <mergeCell ref="DPK38:DPL38"/>
    <mergeCell ref="DPM38:DPN38"/>
    <mergeCell ref="DPO38:DPP38"/>
    <mergeCell ref="DPQ38:DPR38"/>
    <mergeCell ref="DPS38:DPT38"/>
    <mergeCell ref="DPU38:DPV38"/>
    <mergeCell ref="DOY38:DOZ38"/>
    <mergeCell ref="DPA38:DPB38"/>
    <mergeCell ref="DPC38:DPD38"/>
    <mergeCell ref="DPE38:DPF38"/>
    <mergeCell ref="DPG38:DPH38"/>
    <mergeCell ref="DPI38:DPJ38"/>
    <mergeCell ref="DRG38:DRH38"/>
    <mergeCell ref="DRI38:DRJ38"/>
    <mergeCell ref="DRK38:DRL38"/>
    <mergeCell ref="DRM38:DRN38"/>
    <mergeCell ref="DRO38:DRP38"/>
    <mergeCell ref="DRQ38:DRR38"/>
    <mergeCell ref="DQU38:DQV38"/>
    <mergeCell ref="DQW38:DQX38"/>
    <mergeCell ref="DQY38:DQZ38"/>
    <mergeCell ref="DRA38:DRB38"/>
    <mergeCell ref="DRC38:DRD38"/>
    <mergeCell ref="DRE38:DRF38"/>
    <mergeCell ref="DQI38:DQJ38"/>
    <mergeCell ref="DQK38:DQL38"/>
    <mergeCell ref="DQM38:DQN38"/>
    <mergeCell ref="DQO38:DQP38"/>
    <mergeCell ref="DQQ38:DQR38"/>
    <mergeCell ref="DQS38:DQT38"/>
    <mergeCell ref="DSQ38:DSR38"/>
    <mergeCell ref="DSS38:DST38"/>
    <mergeCell ref="DSU38:DSV38"/>
    <mergeCell ref="DSW38:DSX38"/>
    <mergeCell ref="DSY38:DSZ38"/>
    <mergeCell ref="DTA38:DTB38"/>
    <mergeCell ref="DSE38:DSF38"/>
    <mergeCell ref="DSG38:DSH38"/>
    <mergeCell ref="DSI38:DSJ38"/>
    <mergeCell ref="DSK38:DSL38"/>
    <mergeCell ref="DSM38:DSN38"/>
    <mergeCell ref="DSO38:DSP38"/>
    <mergeCell ref="DRS38:DRT38"/>
    <mergeCell ref="DRU38:DRV38"/>
    <mergeCell ref="DRW38:DRX38"/>
    <mergeCell ref="DRY38:DRZ38"/>
    <mergeCell ref="DSA38:DSB38"/>
    <mergeCell ref="DSC38:DSD38"/>
    <mergeCell ref="DUA38:DUB38"/>
    <mergeCell ref="DUC38:DUD38"/>
    <mergeCell ref="DUE38:DUF38"/>
    <mergeCell ref="DUG38:DUH38"/>
    <mergeCell ref="DUI38:DUJ38"/>
    <mergeCell ref="DUK38:DUL38"/>
    <mergeCell ref="DTO38:DTP38"/>
    <mergeCell ref="DTQ38:DTR38"/>
    <mergeCell ref="DTS38:DTT38"/>
    <mergeCell ref="DTU38:DTV38"/>
    <mergeCell ref="DTW38:DTX38"/>
    <mergeCell ref="DTY38:DTZ38"/>
    <mergeCell ref="DTC38:DTD38"/>
    <mergeCell ref="DTE38:DTF38"/>
    <mergeCell ref="DTG38:DTH38"/>
    <mergeCell ref="DTI38:DTJ38"/>
    <mergeCell ref="DTK38:DTL38"/>
    <mergeCell ref="DTM38:DTN38"/>
    <mergeCell ref="DVK38:DVL38"/>
    <mergeCell ref="DVM38:DVN38"/>
    <mergeCell ref="DVO38:DVP38"/>
    <mergeCell ref="DVQ38:DVR38"/>
    <mergeCell ref="DVS38:DVT38"/>
    <mergeCell ref="DVU38:DVV38"/>
    <mergeCell ref="DUY38:DUZ38"/>
    <mergeCell ref="DVA38:DVB38"/>
    <mergeCell ref="DVC38:DVD38"/>
    <mergeCell ref="DVE38:DVF38"/>
    <mergeCell ref="DVG38:DVH38"/>
    <mergeCell ref="DVI38:DVJ38"/>
    <mergeCell ref="DUM38:DUN38"/>
    <mergeCell ref="DUO38:DUP38"/>
    <mergeCell ref="DUQ38:DUR38"/>
    <mergeCell ref="DUS38:DUT38"/>
    <mergeCell ref="DUU38:DUV38"/>
    <mergeCell ref="DUW38:DUX38"/>
    <mergeCell ref="DWU38:DWV38"/>
    <mergeCell ref="DWW38:DWX38"/>
    <mergeCell ref="DWY38:DWZ38"/>
    <mergeCell ref="DXA38:DXB38"/>
    <mergeCell ref="DXC38:DXD38"/>
    <mergeCell ref="DXE38:DXF38"/>
    <mergeCell ref="DWI38:DWJ38"/>
    <mergeCell ref="DWK38:DWL38"/>
    <mergeCell ref="DWM38:DWN38"/>
    <mergeCell ref="DWO38:DWP38"/>
    <mergeCell ref="DWQ38:DWR38"/>
    <mergeCell ref="DWS38:DWT38"/>
    <mergeCell ref="DVW38:DVX38"/>
    <mergeCell ref="DVY38:DVZ38"/>
    <mergeCell ref="DWA38:DWB38"/>
    <mergeCell ref="DWC38:DWD38"/>
    <mergeCell ref="DWE38:DWF38"/>
    <mergeCell ref="DWG38:DWH38"/>
    <mergeCell ref="DYE38:DYF38"/>
    <mergeCell ref="DYG38:DYH38"/>
    <mergeCell ref="DYI38:DYJ38"/>
    <mergeCell ref="DYK38:DYL38"/>
    <mergeCell ref="DYM38:DYN38"/>
    <mergeCell ref="DYO38:DYP38"/>
    <mergeCell ref="DXS38:DXT38"/>
    <mergeCell ref="DXU38:DXV38"/>
    <mergeCell ref="DXW38:DXX38"/>
    <mergeCell ref="DXY38:DXZ38"/>
    <mergeCell ref="DYA38:DYB38"/>
    <mergeCell ref="DYC38:DYD38"/>
    <mergeCell ref="DXG38:DXH38"/>
    <mergeCell ref="DXI38:DXJ38"/>
    <mergeCell ref="DXK38:DXL38"/>
    <mergeCell ref="DXM38:DXN38"/>
    <mergeCell ref="DXO38:DXP38"/>
    <mergeCell ref="DXQ38:DXR38"/>
    <mergeCell ref="DZO38:DZP38"/>
    <mergeCell ref="DZQ38:DZR38"/>
    <mergeCell ref="DZS38:DZT38"/>
    <mergeCell ref="DZU38:DZV38"/>
    <mergeCell ref="DZW38:DZX38"/>
    <mergeCell ref="DZY38:DZZ38"/>
    <mergeCell ref="DZC38:DZD38"/>
    <mergeCell ref="DZE38:DZF38"/>
    <mergeCell ref="DZG38:DZH38"/>
    <mergeCell ref="DZI38:DZJ38"/>
    <mergeCell ref="DZK38:DZL38"/>
    <mergeCell ref="DZM38:DZN38"/>
    <mergeCell ref="DYQ38:DYR38"/>
    <mergeCell ref="DYS38:DYT38"/>
    <mergeCell ref="DYU38:DYV38"/>
    <mergeCell ref="DYW38:DYX38"/>
    <mergeCell ref="DYY38:DYZ38"/>
    <mergeCell ref="DZA38:DZB38"/>
    <mergeCell ref="EAY38:EAZ38"/>
    <mergeCell ref="EBA38:EBB38"/>
    <mergeCell ref="EBC38:EBD38"/>
    <mergeCell ref="EBE38:EBF38"/>
    <mergeCell ref="EBG38:EBH38"/>
    <mergeCell ref="EBI38:EBJ38"/>
    <mergeCell ref="EAM38:EAN38"/>
    <mergeCell ref="EAO38:EAP38"/>
    <mergeCell ref="EAQ38:EAR38"/>
    <mergeCell ref="EAS38:EAT38"/>
    <mergeCell ref="EAU38:EAV38"/>
    <mergeCell ref="EAW38:EAX38"/>
    <mergeCell ref="EAA38:EAB38"/>
    <mergeCell ref="EAC38:EAD38"/>
    <mergeCell ref="EAE38:EAF38"/>
    <mergeCell ref="EAG38:EAH38"/>
    <mergeCell ref="EAI38:EAJ38"/>
    <mergeCell ref="EAK38:EAL38"/>
    <mergeCell ref="ECI38:ECJ38"/>
    <mergeCell ref="ECK38:ECL38"/>
    <mergeCell ref="ECM38:ECN38"/>
    <mergeCell ref="ECO38:ECP38"/>
    <mergeCell ref="ECQ38:ECR38"/>
    <mergeCell ref="ECS38:ECT38"/>
    <mergeCell ref="EBW38:EBX38"/>
    <mergeCell ref="EBY38:EBZ38"/>
    <mergeCell ref="ECA38:ECB38"/>
    <mergeCell ref="ECC38:ECD38"/>
    <mergeCell ref="ECE38:ECF38"/>
    <mergeCell ref="ECG38:ECH38"/>
    <mergeCell ref="EBK38:EBL38"/>
    <mergeCell ref="EBM38:EBN38"/>
    <mergeCell ref="EBO38:EBP38"/>
    <mergeCell ref="EBQ38:EBR38"/>
    <mergeCell ref="EBS38:EBT38"/>
    <mergeCell ref="EBU38:EBV38"/>
    <mergeCell ref="EDS38:EDT38"/>
    <mergeCell ref="EDU38:EDV38"/>
    <mergeCell ref="EDW38:EDX38"/>
    <mergeCell ref="EDY38:EDZ38"/>
    <mergeCell ref="EEA38:EEB38"/>
    <mergeCell ref="EEC38:EED38"/>
    <mergeCell ref="EDG38:EDH38"/>
    <mergeCell ref="EDI38:EDJ38"/>
    <mergeCell ref="EDK38:EDL38"/>
    <mergeCell ref="EDM38:EDN38"/>
    <mergeCell ref="EDO38:EDP38"/>
    <mergeCell ref="EDQ38:EDR38"/>
    <mergeCell ref="ECU38:ECV38"/>
    <mergeCell ref="ECW38:ECX38"/>
    <mergeCell ref="ECY38:ECZ38"/>
    <mergeCell ref="EDA38:EDB38"/>
    <mergeCell ref="EDC38:EDD38"/>
    <mergeCell ref="EDE38:EDF38"/>
    <mergeCell ref="EFC38:EFD38"/>
    <mergeCell ref="EFE38:EFF38"/>
    <mergeCell ref="EFG38:EFH38"/>
    <mergeCell ref="EFI38:EFJ38"/>
    <mergeCell ref="EFK38:EFL38"/>
    <mergeCell ref="EFM38:EFN38"/>
    <mergeCell ref="EEQ38:EER38"/>
    <mergeCell ref="EES38:EET38"/>
    <mergeCell ref="EEU38:EEV38"/>
    <mergeCell ref="EEW38:EEX38"/>
    <mergeCell ref="EEY38:EEZ38"/>
    <mergeCell ref="EFA38:EFB38"/>
    <mergeCell ref="EEE38:EEF38"/>
    <mergeCell ref="EEG38:EEH38"/>
    <mergeCell ref="EEI38:EEJ38"/>
    <mergeCell ref="EEK38:EEL38"/>
    <mergeCell ref="EEM38:EEN38"/>
    <mergeCell ref="EEO38:EEP38"/>
    <mergeCell ref="EGM38:EGN38"/>
    <mergeCell ref="EGO38:EGP38"/>
    <mergeCell ref="EGQ38:EGR38"/>
    <mergeCell ref="EGS38:EGT38"/>
    <mergeCell ref="EGU38:EGV38"/>
    <mergeCell ref="EGW38:EGX38"/>
    <mergeCell ref="EGA38:EGB38"/>
    <mergeCell ref="EGC38:EGD38"/>
    <mergeCell ref="EGE38:EGF38"/>
    <mergeCell ref="EGG38:EGH38"/>
    <mergeCell ref="EGI38:EGJ38"/>
    <mergeCell ref="EGK38:EGL38"/>
    <mergeCell ref="EFO38:EFP38"/>
    <mergeCell ref="EFQ38:EFR38"/>
    <mergeCell ref="EFS38:EFT38"/>
    <mergeCell ref="EFU38:EFV38"/>
    <mergeCell ref="EFW38:EFX38"/>
    <mergeCell ref="EFY38:EFZ38"/>
    <mergeCell ref="EHW38:EHX38"/>
    <mergeCell ref="EHY38:EHZ38"/>
    <mergeCell ref="EIA38:EIB38"/>
    <mergeCell ref="EIC38:EID38"/>
    <mergeCell ref="EIE38:EIF38"/>
    <mergeCell ref="EIG38:EIH38"/>
    <mergeCell ref="EHK38:EHL38"/>
    <mergeCell ref="EHM38:EHN38"/>
    <mergeCell ref="EHO38:EHP38"/>
    <mergeCell ref="EHQ38:EHR38"/>
    <mergeCell ref="EHS38:EHT38"/>
    <mergeCell ref="EHU38:EHV38"/>
    <mergeCell ref="EGY38:EGZ38"/>
    <mergeCell ref="EHA38:EHB38"/>
    <mergeCell ref="EHC38:EHD38"/>
    <mergeCell ref="EHE38:EHF38"/>
    <mergeCell ref="EHG38:EHH38"/>
    <mergeCell ref="EHI38:EHJ38"/>
    <mergeCell ref="EJG38:EJH38"/>
    <mergeCell ref="EJI38:EJJ38"/>
    <mergeCell ref="EJK38:EJL38"/>
    <mergeCell ref="EJM38:EJN38"/>
    <mergeCell ref="EJO38:EJP38"/>
    <mergeCell ref="EJQ38:EJR38"/>
    <mergeCell ref="EIU38:EIV38"/>
    <mergeCell ref="EIW38:EIX38"/>
    <mergeCell ref="EIY38:EIZ38"/>
    <mergeCell ref="EJA38:EJB38"/>
    <mergeCell ref="EJC38:EJD38"/>
    <mergeCell ref="EJE38:EJF38"/>
    <mergeCell ref="EII38:EIJ38"/>
    <mergeCell ref="EIK38:EIL38"/>
    <mergeCell ref="EIM38:EIN38"/>
    <mergeCell ref="EIO38:EIP38"/>
    <mergeCell ref="EIQ38:EIR38"/>
    <mergeCell ref="EIS38:EIT38"/>
    <mergeCell ref="EKQ38:EKR38"/>
    <mergeCell ref="EKS38:EKT38"/>
    <mergeCell ref="EKU38:EKV38"/>
    <mergeCell ref="EKW38:EKX38"/>
    <mergeCell ref="EKY38:EKZ38"/>
    <mergeCell ref="ELA38:ELB38"/>
    <mergeCell ref="EKE38:EKF38"/>
    <mergeCell ref="EKG38:EKH38"/>
    <mergeCell ref="EKI38:EKJ38"/>
    <mergeCell ref="EKK38:EKL38"/>
    <mergeCell ref="EKM38:EKN38"/>
    <mergeCell ref="EKO38:EKP38"/>
    <mergeCell ref="EJS38:EJT38"/>
    <mergeCell ref="EJU38:EJV38"/>
    <mergeCell ref="EJW38:EJX38"/>
    <mergeCell ref="EJY38:EJZ38"/>
    <mergeCell ref="EKA38:EKB38"/>
    <mergeCell ref="EKC38:EKD38"/>
    <mergeCell ref="EMA38:EMB38"/>
    <mergeCell ref="EMC38:EMD38"/>
    <mergeCell ref="EME38:EMF38"/>
    <mergeCell ref="EMG38:EMH38"/>
    <mergeCell ref="EMI38:EMJ38"/>
    <mergeCell ref="EMK38:EML38"/>
    <mergeCell ref="ELO38:ELP38"/>
    <mergeCell ref="ELQ38:ELR38"/>
    <mergeCell ref="ELS38:ELT38"/>
    <mergeCell ref="ELU38:ELV38"/>
    <mergeCell ref="ELW38:ELX38"/>
    <mergeCell ref="ELY38:ELZ38"/>
    <mergeCell ref="ELC38:ELD38"/>
    <mergeCell ref="ELE38:ELF38"/>
    <mergeCell ref="ELG38:ELH38"/>
    <mergeCell ref="ELI38:ELJ38"/>
    <mergeCell ref="ELK38:ELL38"/>
    <mergeCell ref="ELM38:ELN38"/>
    <mergeCell ref="ENK38:ENL38"/>
    <mergeCell ref="ENM38:ENN38"/>
    <mergeCell ref="ENO38:ENP38"/>
    <mergeCell ref="ENQ38:ENR38"/>
    <mergeCell ref="ENS38:ENT38"/>
    <mergeCell ref="ENU38:ENV38"/>
    <mergeCell ref="EMY38:EMZ38"/>
    <mergeCell ref="ENA38:ENB38"/>
    <mergeCell ref="ENC38:END38"/>
    <mergeCell ref="ENE38:ENF38"/>
    <mergeCell ref="ENG38:ENH38"/>
    <mergeCell ref="ENI38:ENJ38"/>
    <mergeCell ref="EMM38:EMN38"/>
    <mergeCell ref="EMO38:EMP38"/>
    <mergeCell ref="EMQ38:EMR38"/>
    <mergeCell ref="EMS38:EMT38"/>
    <mergeCell ref="EMU38:EMV38"/>
    <mergeCell ref="EMW38:EMX38"/>
    <mergeCell ref="EOU38:EOV38"/>
    <mergeCell ref="EOW38:EOX38"/>
    <mergeCell ref="EOY38:EOZ38"/>
    <mergeCell ref="EPA38:EPB38"/>
    <mergeCell ref="EPC38:EPD38"/>
    <mergeCell ref="EPE38:EPF38"/>
    <mergeCell ref="EOI38:EOJ38"/>
    <mergeCell ref="EOK38:EOL38"/>
    <mergeCell ref="EOM38:EON38"/>
    <mergeCell ref="EOO38:EOP38"/>
    <mergeCell ref="EOQ38:EOR38"/>
    <mergeCell ref="EOS38:EOT38"/>
    <mergeCell ref="ENW38:ENX38"/>
    <mergeCell ref="ENY38:ENZ38"/>
    <mergeCell ref="EOA38:EOB38"/>
    <mergeCell ref="EOC38:EOD38"/>
    <mergeCell ref="EOE38:EOF38"/>
    <mergeCell ref="EOG38:EOH38"/>
    <mergeCell ref="EQE38:EQF38"/>
    <mergeCell ref="EQG38:EQH38"/>
    <mergeCell ref="EQI38:EQJ38"/>
    <mergeCell ref="EQK38:EQL38"/>
    <mergeCell ref="EQM38:EQN38"/>
    <mergeCell ref="EQO38:EQP38"/>
    <mergeCell ref="EPS38:EPT38"/>
    <mergeCell ref="EPU38:EPV38"/>
    <mergeCell ref="EPW38:EPX38"/>
    <mergeCell ref="EPY38:EPZ38"/>
    <mergeCell ref="EQA38:EQB38"/>
    <mergeCell ref="EQC38:EQD38"/>
    <mergeCell ref="EPG38:EPH38"/>
    <mergeCell ref="EPI38:EPJ38"/>
    <mergeCell ref="EPK38:EPL38"/>
    <mergeCell ref="EPM38:EPN38"/>
    <mergeCell ref="EPO38:EPP38"/>
    <mergeCell ref="EPQ38:EPR38"/>
    <mergeCell ref="ERO38:ERP38"/>
    <mergeCell ref="ERQ38:ERR38"/>
    <mergeCell ref="ERS38:ERT38"/>
    <mergeCell ref="ERU38:ERV38"/>
    <mergeCell ref="ERW38:ERX38"/>
    <mergeCell ref="ERY38:ERZ38"/>
    <mergeCell ref="ERC38:ERD38"/>
    <mergeCell ref="ERE38:ERF38"/>
    <mergeCell ref="ERG38:ERH38"/>
    <mergeCell ref="ERI38:ERJ38"/>
    <mergeCell ref="ERK38:ERL38"/>
    <mergeCell ref="ERM38:ERN38"/>
    <mergeCell ref="EQQ38:EQR38"/>
    <mergeCell ref="EQS38:EQT38"/>
    <mergeCell ref="EQU38:EQV38"/>
    <mergeCell ref="EQW38:EQX38"/>
    <mergeCell ref="EQY38:EQZ38"/>
    <mergeCell ref="ERA38:ERB38"/>
    <mergeCell ref="ESY38:ESZ38"/>
    <mergeCell ref="ETA38:ETB38"/>
    <mergeCell ref="ETC38:ETD38"/>
    <mergeCell ref="ETE38:ETF38"/>
    <mergeCell ref="ETG38:ETH38"/>
    <mergeCell ref="ETI38:ETJ38"/>
    <mergeCell ref="ESM38:ESN38"/>
    <mergeCell ref="ESO38:ESP38"/>
    <mergeCell ref="ESQ38:ESR38"/>
    <mergeCell ref="ESS38:EST38"/>
    <mergeCell ref="ESU38:ESV38"/>
    <mergeCell ref="ESW38:ESX38"/>
    <mergeCell ref="ESA38:ESB38"/>
    <mergeCell ref="ESC38:ESD38"/>
    <mergeCell ref="ESE38:ESF38"/>
    <mergeCell ref="ESG38:ESH38"/>
    <mergeCell ref="ESI38:ESJ38"/>
    <mergeCell ref="ESK38:ESL38"/>
    <mergeCell ref="EUI38:EUJ38"/>
    <mergeCell ref="EUK38:EUL38"/>
    <mergeCell ref="EUM38:EUN38"/>
    <mergeCell ref="EUO38:EUP38"/>
    <mergeCell ref="EUQ38:EUR38"/>
    <mergeCell ref="EUS38:EUT38"/>
    <mergeCell ref="ETW38:ETX38"/>
    <mergeCell ref="ETY38:ETZ38"/>
    <mergeCell ref="EUA38:EUB38"/>
    <mergeCell ref="EUC38:EUD38"/>
    <mergeCell ref="EUE38:EUF38"/>
    <mergeCell ref="EUG38:EUH38"/>
    <mergeCell ref="ETK38:ETL38"/>
    <mergeCell ref="ETM38:ETN38"/>
    <mergeCell ref="ETO38:ETP38"/>
    <mergeCell ref="ETQ38:ETR38"/>
    <mergeCell ref="ETS38:ETT38"/>
    <mergeCell ref="ETU38:ETV38"/>
    <mergeCell ref="EVS38:EVT38"/>
    <mergeCell ref="EVU38:EVV38"/>
    <mergeCell ref="EVW38:EVX38"/>
    <mergeCell ref="EVY38:EVZ38"/>
    <mergeCell ref="EWA38:EWB38"/>
    <mergeCell ref="EWC38:EWD38"/>
    <mergeCell ref="EVG38:EVH38"/>
    <mergeCell ref="EVI38:EVJ38"/>
    <mergeCell ref="EVK38:EVL38"/>
    <mergeCell ref="EVM38:EVN38"/>
    <mergeCell ref="EVO38:EVP38"/>
    <mergeCell ref="EVQ38:EVR38"/>
    <mergeCell ref="EUU38:EUV38"/>
    <mergeCell ref="EUW38:EUX38"/>
    <mergeCell ref="EUY38:EUZ38"/>
    <mergeCell ref="EVA38:EVB38"/>
    <mergeCell ref="EVC38:EVD38"/>
    <mergeCell ref="EVE38:EVF38"/>
    <mergeCell ref="EXC38:EXD38"/>
    <mergeCell ref="EXE38:EXF38"/>
    <mergeCell ref="EXG38:EXH38"/>
    <mergeCell ref="EXI38:EXJ38"/>
    <mergeCell ref="EXK38:EXL38"/>
    <mergeCell ref="EXM38:EXN38"/>
    <mergeCell ref="EWQ38:EWR38"/>
    <mergeCell ref="EWS38:EWT38"/>
    <mergeCell ref="EWU38:EWV38"/>
    <mergeCell ref="EWW38:EWX38"/>
    <mergeCell ref="EWY38:EWZ38"/>
    <mergeCell ref="EXA38:EXB38"/>
    <mergeCell ref="EWE38:EWF38"/>
    <mergeCell ref="EWG38:EWH38"/>
    <mergeCell ref="EWI38:EWJ38"/>
    <mergeCell ref="EWK38:EWL38"/>
    <mergeCell ref="EWM38:EWN38"/>
    <mergeCell ref="EWO38:EWP38"/>
    <mergeCell ref="EYM38:EYN38"/>
    <mergeCell ref="EYO38:EYP38"/>
    <mergeCell ref="EYQ38:EYR38"/>
    <mergeCell ref="EYS38:EYT38"/>
    <mergeCell ref="EYU38:EYV38"/>
    <mergeCell ref="EYW38:EYX38"/>
    <mergeCell ref="EYA38:EYB38"/>
    <mergeCell ref="EYC38:EYD38"/>
    <mergeCell ref="EYE38:EYF38"/>
    <mergeCell ref="EYG38:EYH38"/>
    <mergeCell ref="EYI38:EYJ38"/>
    <mergeCell ref="EYK38:EYL38"/>
    <mergeCell ref="EXO38:EXP38"/>
    <mergeCell ref="EXQ38:EXR38"/>
    <mergeCell ref="EXS38:EXT38"/>
    <mergeCell ref="EXU38:EXV38"/>
    <mergeCell ref="EXW38:EXX38"/>
    <mergeCell ref="EXY38:EXZ38"/>
    <mergeCell ref="EZW38:EZX38"/>
    <mergeCell ref="EZY38:EZZ38"/>
    <mergeCell ref="FAA38:FAB38"/>
    <mergeCell ref="FAC38:FAD38"/>
    <mergeCell ref="FAE38:FAF38"/>
    <mergeCell ref="FAG38:FAH38"/>
    <mergeCell ref="EZK38:EZL38"/>
    <mergeCell ref="EZM38:EZN38"/>
    <mergeCell ref="EZO38:EZP38"/>
    <mergeCell ref="EZQ38:EZR38"/>
    <mergeCell ref="EZS38:EZT38"/>
    <mergeCell ref="EZU38:EZV38"/>
    <mergeCell ref="EYY38:EYZ38"/>
    <mergeCell ref="EZA38:EZB38"/>
    <mergeCell ref="EZC38:EZD38"/>
    <mergeCell ref="EZE38:EZF38"/>
    <mergeCell ref="EZG38:EZH38"/>
    <mergeCell ref="EZI38:EZJ38"/>
    <mergeCell ref="FBG38:FBH38"/>
    <mergeCell ref="FBI38:FBJ38"/>
    <mergeCell ref="FBK38:FBL38"/>
    <mergeCell ref="FBM38:FBN38"/>
    <mergeCell ref="FBO38:FBP38"/>
    <mergeCell ref="FBQ38:FBR38"/>
    <mergeCell ref="FAU38:FAV38"/>
    <mergeCell ref="FAW38:FAX38"/>
    <mergeCell ref="FAY38:FAZ38"/>
    <mergeCell ref="FBA38:FBB38"/>
    <mergeCell ref="FBC38:FBD38"/>
    <mergeCell ref="FBE38:FBF38"/>
    <mergeCell ref="FAI38:FAJ38"/>
    <mergeCell ref="FAK38:FAL38"/>
    <mergeCell ref="FAM38:FAN38"/>
    <mergeCell ref="FAO38:FAP38"/>
    <mergeCell ref="FAQ38:FAR38"/>
    <mergeCell ref="FAS38:FAT38"/>
    <mergeCell ref="FCQ38:FCR38"/>
    <mergeCell ref="FCS38:FCT38"/>
    <mergeCell ref="FCU38:FCV38"/>
    <mergeCell ref="FCW38:FCX38"/>
    <mergeCell ref="FCY38:FCZ38"/>
    <mergeCell ref="FDA38:FDB38"/>
    <mergeCell ref="FCE38:FCF38"/>
    <mergeCell ref="FCG38:FCH38"/>
    <mergeCell ref="FCI38:FCJ38"/>
    <mergeCell ref="FCK38:FCL38"/>
    <mergeCell ref="FCM38:FCN38"/>
    <mergeCell ref="FCO38:FCP38"/>
    <mergeCell ref="FBS38:FBT38"/>
    <mergeCell ref="FBU38:FBV38"/>
    <mergeCell ref="FBW38:FBX38"/>
    <mergeCell ref="FBY38:FBZ38"/>
    <mergeCell ref="FCA38:FCB38"/>
    <mergeCell ref="FCC38:FCD38"/>
    <mergeCell ref="FEA38:FEB38"/>
    <mergeCell ref="FEC38:FED38"/>
    <mergeCell ref="FEE38:FEF38"/>
    <mergeCell ref="FEG38:FEH38"/>
    <mergeCell ref="FEI38:FEJ38"/>
    <mergeCell ref="FEK38:FEL38"/>
    <mergeCell ref="FDO38:FDP38"/>
    <mergeCell ref="FDQ38:FDR38"/>
    <mergeCell ref="FDS38:FDT38"/>
    <mergeCell ref="FDU38:FDV38"/>
    <mergeCell ref="FDW38:FDX38"/>
    <mergeCell ref="FDY38:FDZ38"/>
    <mergeCell ref="FDC38:FDD38"/>
    <mergeCell ref="FDE38:FDF38"/>
    <mergeCell ref="FDG38:FDH38"/>
    <mergeCell ref="FDI38:FDJ38"/>
    <mergeCell ref="FDK38:FDL38"/>
    <mergeCell ref="FDM38:FDN38"/>
    <mergeCell ref="FFK38:FFL38"/>
    <mergeCell ref="FFM38:FFN38"/>
    <mergeCell ref="FFO38:FFP38"/>
    <mergeCell ref="FFQ38:FFR38"/>
    <mergeCell ref="FFS38:FFT38"/>
    <mergeCell ref="FFU38:FFV38"/>
    <mergeCell ref="FEY38:FEZ38"/>
    <mergeCell ref="FFA38:FFB38"/>
    <mergeCell ref="FFC38:FFD38"/>
    <mergeCell ref="FFE38:FFF38"/>
    <mergeCell ref="FFG38:FFH38"/>
    <mergeCell ref="FFI38:FFJ38"/>
    <mergeCell ref="FEM38:FEN38"/>
    <mergeCell ref="FEO38:FEP38"/>
    <mergeCell ref="FEQ38:FER38"/>
    <mergeCell ref="FES38:FET38"/>
    <mergeCell ref="FEU38:FEV38"/>
    <mergeCell ref="FEW38:FEX38"/>
    <mergeCell ref="FGU38:FGV38"/>
    <mergeCell ref="FGW38:FGX38"/>
    <mergeCell ref="FGY38:FGZ38"/>
    <mergeCell ref="FHA38:FHB38"/>
    <mergeCell ref="FHC38:FHD38"/>
    <mergeCell ref="FHE38:FHF38"/>
    <mergeCell ref="FGI38:FGJ38"/>
    <mergeCell ref="FGK38:FGL38"/>
    <mergeCell ref="FGM38:FGN38"/>
    <mergeCell ref="FGO38:FGP38"/>
    <mergeCell ref="FGQ38:FGR38"/>
    <mergeCell ref="FGS38:FGT38"/>
    <mergeCell ref="FFW38:FFX38"/>
    <mergeCell ref="FFY38:FFZ38"/>
    <mergeCell ref="FGA38:FGB38"/>
    <mergeCell ref="FGC38:FGD38"/>
    <mergeCell ref="FGE38:FGF38"/>
    <mergeCell ref="FGG38:FGH38"/>
    <mergeCell ref="FIE38:FIF38"/>
    <mergeCell ref="FIG38:FIH38"/>
    <mergeCell ref="FII38:FIJ38"/>
    <mergeCell ref="FIK38:FIL38"/>
    <mergeCell ref="FIM38:FIN38"/>
    <mergeCell ref="FIO38:FIP38"/>
    <mergeCell ref="FHS38:FHT38"/>
    <mergeCell ref="FHU38:FHV38"/>
    <mergeCell ref="FHW38:FHX38"/>
    <mergeCell ref="FHY38:FHZ38"/>
    <mergeCell ref="FIA38:FIB38"/>
    <mergeCell ref="FIC38:FID38"/>
    <mergeCell ref="FHG38:FHH38"/>
    <mergeCell ref="FHI38:FHJ38"/>
    <mergeCell ref="FHK38:FHL38"/>
    <mergeCell ref="FHM38:FHN38"/>
    <mergeCell ref="FHO38:FHP38"/>
    <mergeCell ref="FHQ38:FHR38"/>
    <mergeCell ref="FJO38:FJP38"/>
    <mergeCell ref="FJQ38:FJR38"/>
    <mergeCell ref="FJS38:FJT38"/>
    <mergeCell ref="FJU38:FJV38"/>
    <mergeCell ref="FJW38:FJX38"/>
    <mergeCell ref="FJY38:FJZ38"/>
    <mergeCell ref="FJC38:FJD38"/>
    <mergeCell ref="FJE38:FJF38"/>
    <mergeCell ref="FJG38:FJH38"/>
    <mergeCell ref="FJI38:FJJ38"/>
    <mergeCell ref="FJK38:FJL38"/>
    <mergeCell ref="FJM38:FJN38"/>
    <mergeCell ref="FIQ38:FIR38"/>
    <mergeCell ref="FIS38:FIT38"/>
    <mergeCell ref="FIU38:FIV38"/>
    <mergeCell ref="FIW38:FIX38"/>
    <mergeCell ref="FIY38:FIZ38"/>
    <mergeCell ref="FJA38:FJB38"/>
    <mergeCell ref="FKY38:FKZ38"/>
    <mergeCell ref="FLA38:FLB38"/>
    <mergeCell ref="FLC38:FLD38"/>
    <mergeCell ref="FLE38:FLF38"/>
    <mergeCell ref="FLG38:FLH38"/>
    <mergeCell ref="FLI38:FLJ38"/>
    <mergeCell ref="FKM38:FKN38"/>
    <mergeCell ref="FKO38:FKP38"/>
    <mergeCell ref="FKQ38:FKR38"/>
    <mergeCell ref="FKS38:FKT38"/>
    <mergeCell ref="FKU38:FKV38"/>
    <mergeCell ref="FKW38:FKX38"/>
    <mergeCell ref="FKA38:FKB38"/>
    <mergeCell ref="FKC38:FKD38"/>
    <mergeCell ref="FKE38:FKF38"/>
    <mergeCell ref="FKG38:FKH38"/>
    <mergeCell ref="FKI38:FKJ38"/>
    <mergeCell ref="FKK38:FKL38"/>
    <mergeCell ref="FMI38:FMJ38"/>
    <mergeCell ref="FMK38:FML38"/>
    <mergeCell ref="FMM38:FMN38"/>
    <mergeCell ref="FMO38:FMP38"/>
    <mergeCell ref="FMQ38:FMR38"/>
    <mergeCell ref="FMS38:FMT38"/>
    <mergeCell ref="FLW38:FLX38"/>
    <mergeCell ref="FLY38:FLZ38"/>
    <mergeCell ref="FMA38:FMB38"/>
    <mergeCell ref="FMC38:FMD38"/>
    <mergeCell ref="FME38:FMF38"/>
    <mergeCell ref="FMG38:FMH38"/>
    <mergeCell ref="FLK38:FLL38"/>
    <mergeCell ref="FLM38:FLN38"/>
    <mergeCell ref="FLO38:FLP38"/>
    <mergeCell ref="FLQ38:FLR38"/>
    <mergeCell ref="FLS38:FLT38"/>
    <mergeCell ref="FLU38:FLV38"/>
    <mergeCell ref="FNS38:FNT38"/>
    <mergeCell ref="FNU38:FNV38"/>
    <mergeCell ref="FNW38:FNX38"/>
    <mergeCell ref="FNY38:FNZ38"/>
    <mergeCell ref="FOA38:FOB38"/>
    <mergeCell ref="FOC38:FOD38"/>
    <mergeCell ref="FNG38:FNH38"/>
    <mergeCell ref="FNI38:FNJ38"/>
    <mergeCell ref="FNK38:FNL38"/>
    <mergeCell ref="FNM38:FNN38"/>
    <mergeCell ref="FNO38:FNP38"/>
    <mergeCell ref="FNQ38:FNR38"/>
    <mergeCell ref="FMU38:FMV38"/>
    <mergeCell ref="FMW38:FMX38"/>
    <mergeCell ref="FMY38:FMZ38"/>
    <mergeCell ref="FNA38:FNB38"/>
    <mergeCell ref="FNC38:FND38"/>
    <mergeCell ref="FNE38:FNF38"/>
    <mergeCell ref="FPC38:FPD38"/>
    <mergeCell ref="FPE38:FPF38"/>
    <mergeCell ref="FPG38:FPH38"/>
    <mergeCell ref="FPI38:FPJ38"/>
    <mergeCell ref="FPK38:FPL38"/>
    <mergeCell ref="FPM38:FPN38"/>
    <mergeCell ref="FOQ38:FOR38"/>
    <mergeCell ref="FOS38:FOT38"/>
    <mergeCell ref="FOU38:FOV38"/>
    <mergeCell ref="FOW38:FOX38"/>
    <mergeCell ref="FOY38:FOZ38"/>
    <mergeCell ref="FPA38:FPB38"/>
    <mergeCell ref="FOE38:FOF38"/>
    <mergeCell ref="FOG38:FOH38"/>
    <mergeCell ref="FOI38:FOJ38"/>
    <mergeCell ref="FOK38:FOL38"/>
    <mergeCell ref="FOM38:FON38"/>
    <mergeCell ref="FOO38:FOP38"/>
    <mergeCell ref="FQM38:FQN38"/>
    <mergeCell ref="FQO38:FQP38"/>
    <mergeCell ref="FQQ38:FQR38"/>
    <mergeCell ref="FQS38:FQT38"/>
    <mergeCell ref="FQU38:FQV38"/>
    <mergeCell ref="FQW38:FQX38"/>
    <mergeCell ref="FQA38:FQB38"/>
    <mergeCell ref="FQC38:FQD38"/>
    <mergeCell ref="FQE38:FQF38"/>
    <mergeCell ref="FQG38:FQH38"/>
    <mergeCell ref="FQI38:FQJ38"/>
    <mergeCell ref="FQK38:FQL38"/>
    <mergeCell ref="FPO38:FPP38"/>
    <mergeCell ref="FPQ38:FPR38"/>
    <mergeCell ref="FPS38:FPT38"/>
    <mergeCell ref="FPU38:FPV38"/>
    <mergeCell ref="FPW38:FPX38"/>
    <mergeCell ref="FPY38:FPZ38"/>
    <mergeCell ref="FRW38:FRX38"/>
    <mergeCell ref="FRY38:FRZ38"/>
    <mergeCell ref="FSA38:FSB38"/>
    <mergeCell ref="FSC38:FSD38"/>
    <mergeCell ref="FSE38:FSF38"/>
    <mergeCell ref="FSG38:FSH38"/>
    <mergeCell ref="FRK38:FRL38"/>
    <mergeCell ref="FRM38:FRN38"/>
    <mergeCell ref="FRO38:FRP38"/>
    <mergeCell ref="FRQ38:FRR38"/>
    <mergeCell ref="FRS38:FRT38"/>
    <mergeCell ref="FRU38:FRV38"/>
    <mergeCell ref="FQY38:FQZ38"/>
    <mergeCell ref="FRA38:FRB38"/>
    <mergeCell ref="FRC38:FRD38"/>
    <mergeCell ref="FRE38:FRF38"/>
    <mergeCell ref="FRG38:FRH38"/>
    <mergeCell ref="FRI38:FRJ38"/>
    <mergeCell ref="FTG38:FTH38"/>
    <mergeCell ref="FTI38:FTJ38"/>
    <mergeCell ref="FTK38:FTL38"/>
    <mergeCell ref="FTM38:FTN38"/>
    <mergeCell ref="FTO38:FTP38"/>
    <mergeCell ref="FTQ38:FTR38"/>
    <mergeCell ref="FSU38:FSV38"/>
    <mergeCell ref="FSW38:FSX38"/>
    <mergeCell ref="FSY38:FSZ38"/>
    <mergeCell ref="FTA38:FTB38"/>
    <mergeCell ref="FTC38:FTD38"/>
    <mergeCell ref="FTE38:FTF38"/>
    <mergeCell ref="FSI38:FSJ38"/>
    <mergeCell ref="FSK38:FSL38"/>
    <mergeCell ref="FSM38:FSN38"/>
    <mergeCell ref="FSO38:FSP38"/>
    <mergeCell ref="FSQ38:FSR38"/>
    <mergeCell ref="FSS38:FST38"/>
    <mergeCell ref="FUQ38:FUR38"/>
    <mergeCell ref="FUS38:FUT38"/>
    <mergeCell ref="FUU38:FUV38"/>
    <mergeCell ref="FUW38:FUX38"/>
    <mergeCell ref="FUY38:FUZ38"/>
    <mergeCell ref="FVA38:FVB38"/>
    <mergeCell ref="FUE38:FUF38"/>
    <mergeCell ref="FUG38:FUH38"/>
    <mergeCell ref="FUI38:FUJ38"/>
    <mergeCell ref="FUK38:FUL38"/>
    <mergeCell ref="FUM38:FUN38"/>
    <mergeCell ref="FUO38:FUP38"/>
    <mergeCell ref="FTS38:FTT38"/>
    <mergeCell ref="FTU38:FTV38"/>
    <mergeCell ref="FTW38:FTX38"/>
    <mergeCell ref="FTY38:FTZ38"/>
    <mergeCell ref="FUA38:FUB38"/>
    <mergeCell ref="FUC38:FUD38"/>
    <mergeCell ref="FWA38:FWB38"/>
    <mergeCell ref="FWC38:FWD38"/>
    <mergeCell ref="FWE38:FWF38"/>
    <mergeCell ref="FWG38:FWH38"/>
    <mergeCell ref="FWI38:FWJ38"/>
    <mergeCell ref="FWK38:FWL38"/>
    <mergeCell ref="FVO38:FVP38"/>
    <mergeCell ref="FVQ38:FVR38"/>
    <mergeCell ref="FVS38:FVT38"/>
    <mergeCell ref="FVU38:FVV38"/>
    <mergeCell ref="FVW38:FVX38"/>
    <mergeCell ref="FVY38:FVZ38"/>
    <mergeCell ref="FVC38:FVD38"/>
    <mergeCell ref="FVE38:FVF38"/>
    <mergeCell ref="FVG38:FVH38"/>
    <mergeCell ref="FVI38:FVJ38"/>
    <mergeCell ref="FVK38:FVL38"/>
    <mergeCell ref="FVM38:FVN38"/>
    <mergeCell ref="FXK38:FXL38"/>
    <mergeCell ref="FXM38:FXN38"/>
    <mergeCell ref="FXO38:FXP38"/>
    <mergeCell ref="FXQ38:FXR38"/>
    <mergeCell ref="FXS38:FXT38"/>
    <mergeCell ref="FXU38:FXV38"/>
    <mergeCell ref="FWY38:FWZ38"/>
    <mergeCell ref="FXA38:FXB38"/>
    <mergeCell ref="FXC38:FXD38"/>
    <mergeCell ref="FXE38:FXF38"/>
    <mergeCell ref="FXG38:FXH38"/>
    <mergeCell ref="FXI38:FXJ38"/>
    <mergeCell ref="FWM38:FWN38"/>
    <mergeCell ref="FWO38:FWP38"/>
    <mergeCell ref="FWQ38:FWR38"/>
    <mergeCell ref="FWS38:FWT38"/>
    <mergeCell ref="FWU38:FWV38"/>
    <mergeCell ref="FWW38:FWX38"/>
    <mergeCell ref="FYU38:FYV38"/>
    <mergeCell ref="FYW38:FYX38"/>
    <mergeCell ref="FYY38:FYZ38"/>
    <mergeCell ref="FZA38:FZB38"/>
    <mergeCell ref="FZC38:FZD38"/>
    <mergeCell ref="FZE38:FZF38"/>
    <mergeCell ref="FYI38:FYJ38"/>
    <mergeCell ref="FYK38:FYL38"/>
    <mergeCell ref="FYM38:FYN38"/>
    <mergeCell ref="FYO38:FYP38"/>
    <mergeCell ref="FYQ38:FYR38"/>
    <mergeCell ref="FYS38:FYT38"/>
    <mergeCell ref="FXW38:FXX38"/>
    <mergeCell ref="FXY38:FXZ38"/>
    <mergeCell ref="FYA38:FYB38"/>
    <mergeCell ref="FYC38:FYD38"/>
    <mergeCell ref="FYE38:FYF38"/>
    <mergeCell ref="FYG38:FYH38"/>
    <mergeCell ref="GAE38:GAF38"/>
    <mergeCell ref="GAG38:GAH38"/>
    <mergeCell ref="GAI38:GAJ38"/>
    <mergeCell ref="GAK38:GAL38"/>
    <mergeCell ref="GAM38:GAN38"/>
    <mergeCell ref="GAO38:GAP38"/>
    <mergeCell ref="FZS38:FZT38"/>
    <mergeCell ref="FZU38:FZV38"/>
    <mergeCell ref="FZW38:FZX38"/>
    <mergeCell ref="FZY38:FZZ38"/>
    <mergeCell ref="GAA38:GAB38"/>
    <mergeCell ref="GAC38:GAD38"/>
    <mergeCell ref="FZG38:FZH38"/>
    <mergeCell ref="FZI38:FZJ38"/>
    <mergeCell ref="FZK38:FZL38"/>
    <mergeCell ref="FZM38:FZN38"/>
    <mergeCell ref="FZO38:FZP38"/>
    <mergeCell ref="FZQ38:FZR38"/>
    <mergeCell ref="GBO38:GBP38"/>
    <mergeCell ref="GBQ38:GBR38"/>
    <mergeCell ref="GBS38:GBT38"/>
    <mergeCell ref="GBU38:GBV38"/>
    <mergeCell ref="GBW38:GBX38"/>
    <mergeCell ref="GBY38:GBZ38"/>
    <mergeCell ref="GBC38:GBD38"/>
    <mergeCell ref="GBE38:GBF38"/>
    <mergeCell ref="GBG38:GBH38"/>
    <mergeCell ref="GBI38:GBJ38"/>
    <mergeCell ref="GBK38:GBL38"/>
    <mergeCell ref="GBM38:GBN38"/>
    <mergeCell ref="GAQ38:GAR38"/>
    <mergeCell ref="GAS38:GAT38"/>
    <mergeCell ref="GAU38:GAV38"/>
    <mergeCell ref="GAW38:GAX38"/>
    <mergeCell ref="GAY38:GAZ38"/>
    <mergeCell ref="GBA38:GBB38"/>
    <mergeCell ref="GCY38:GCZ38"/>
    <mergeCell ref="GDA38:GDB38"/>
    <mergeCell ref="GDC38:GDD38"/>
    <mergeCell ref="GDE38:GDF38"/>
    <mergeCell ref="GDG38:GDH38"/>
    <mergeCell ref="GDI38:GDJ38"/>
    <mergeCell ref="GCM38:GCN38"/>
    <mergeCell ref="GCO38:GCP38"/>
    <mergeCell ref="GCQ38:GCR38"/>
    <mergeCell ref="GCS38:GCT38"/>
    <mergeCell ref="GCU38:GCV38"/>
    <mergeCell ref="GCW38:GCX38"/>
    <mergeCell ref="GCA38:GCB38"/>
    <mergeCell ref="GCC38:GCD38"/>
    <mergeCell ref="GCE38:GCF38"/>
    <mergeCell ref="GCG38:GCH38"/>
    <mergeCell ref="GCI38:GCJ38"/>
    <mergeCell ref="GCK38:GCL38"/>
    <mergeCell ref="GEI38:GEJ38"/>
    <mergeCell ref="GEK38:GEL38"/>
    <mergeCell ref="GEM38:GEN38"/>
    <mergeCell ref="GEO38:GEP38"/>
    <mergeCell ref="GEQ38:GER38"/>
    <mergeCell ref="GES38:GET38"/>
    <mergeCell ref="GDW38:GDX38"/>
    <mergeCell ref="GDY38:GDZ38"/>
    <mergeCell ref="GEA38:GEB38"/>
    <mergeCell ref="GEC38:GED38"/>
    <mergeCell ref="GEE38:GEF38"/>
    <mergeCell ref="GEG38:GEH38"/>
    <mergeCell ref="GDK38:GDL38"/>
    <mergeCell ref="GDM38:GDN38"/>
    <mergeCell ref="GDO38:GDP38"/>
    <mergeCell ref="GDQ38:GDR38"/>
    <mergeCell ref="GDS38:GDT38"/>
    <mergeCell ref="GDU38:GDV38"/>
    <mergeCell ref="GFS38:GFT38"/>
    <mergeCell ref="GFU38:GFV38"/>
    <mergeCell ref="GFW38:GFX38"/>
    <mergeCell ref="GFY38:GFZ38"/>
    <mergeCell ref="GGA38:GGB38"/>
    <mergeCell ref="GGC38:GGD38"/>
    <mergeCell ref="GFG38:GFH38"/>
    <mergeCell ref="GFI38:GFJ38"/>
    <mergeCell ref="GFK38:GFL38"/>
    <mergeCell ref="GFM38:GFN38"/>
    <mergeCell ref="GFO38:GFP38"/>
    <mergeCell ref="GFQ38:GFR38"/>
    <mergeCell ref="GEU38:GEV38"/>
    <mergeCell ref="GEW38:GEX38"/>
    <mergeCell ref="GEY38:GEZ38"/>
    <mergeCell ref="GFA38:GFB38"/>
    <mergeCell ref="GFC38:GFD38"/>
    <mergeCell ref="GFE38:GFF38"/>
    <mergeCell ref="GHC38:GHD38"/>
    <mergeCell ref="GHE38:GHF38"/>
    <mergeCell ref="GHG38:GHH38"/>
    <mergeCell ref="GHI38:GHJ38"/>
    <mergeCell ref="GHK38:GHL38"/>
    <mergeCell ref="GHM38:GHN38"/>
    <mergeCell ref="GGQ38:GGR38"/>
    <mergeCell ref="GGS38:GGT38"/>
    <mergeCell ref="GGU38:GGV38"/>
    <mergeCell ref="GGW38:GGX38"/>
    <mergeCell ref="GGY38:GGZ38"/>
    <mergeCell ref="GHA38:GHB38"/>
    <mergeCell ref="GGE38:GGF38"/>
    <mergeCell ref="GGG38:GGH38"/>
    <mergeCell ref="GGI38:GGJ38"/>
    <mergeCell ref="GGK38:GGL38"/>
    <mergeCell ref="GGM38:GGN38"/>
    <mergeCell ref="GGO38:GGP38"/>
    <mergeCell ref="GIM38:GIN38"/>
    <mergeCell ref="GIO38:GIP38"/>
    <mergeCell ref="GIQ38:GIR38"/>
    <mergeCell ref="GIS38:GIT38"/>
    <mergeCell ref="GIU38:GIV38"/>
    <mergeCell ref="GIW38:GIX38"/>
    <mergeCell ref="GIA38:GIB38"/>
    <mergeCell ref="GIC38:GID38"/>
    <mergeCell ref="GIE38:GIF38"/>
    <mergeCell ref="GIG38:GIH38"/>
    <mergeCell ref="GII38:GIJ38"/>
    <mergeCell ref="GIK38:GIL38"/>
    <mergeCell ref="GHO38:GHP38"/>
    <mergeCell ref="GHQ38:GHR38"/>
    <mergeCell ref="GHS38:GHT38"/>
    <mergeCell ref="GHU38:GHV38"/>
    <mergeCell ref="GHW38:GHX38"/>
    <mergeCell ref="GHY38:GHZ38"/>
    <mergeCell ref="GJW38:GJX38"/>
    <mergeCell ref="GJY38:GJZ38"/>
    <mergeCell ref="GKA38:GKB38"/>
    <mergeCell ref="GKC38:GKD38"/>
    <mergeCell ref="GKE38:GKF38"/>
    <mergeCell ref="GKG38:GKH38"/>
    <mergeCell ref="GJK38:GJL38"/>
    <mergeCell ref="GJM38:GJN38"/>
    <mergeCell ref="GJO38:GJP38"/>
    <mergeCell ref="GJQ38:GJR38"/>
    <mergeCell ref="GJS38:GJT38"/>
    <mergeCell ref="GJU38:GJV38"/>
    <mergeCell ref="GIY38:GIZ38"/>
    <mergeCell ref="GJA38:GJB38"/>
    <mergeCell ref="GJC38:GJD38"/>
    <mergeCell ref="GJE38:GJF38"/>
    <mergeCell ref="GJG38:GJH38"/>
    <mergeCell ref="GJI38:GJJ38"/>
    <mergeCell ref="GLG38:GLH38"/>
    <mergeCell ref="GLI38:GLJ38"/>
    <mergeCell ref="GLK38:GLL38"/>
    <mergeCell ref="GLM38:GLN38"/>
    <mergeCell ref="GLO38:GLP38"/>
    <mergeCell ref="GLQ38:GLR38"/>
    <mergeCell ref="GKU38:GKV38"/>
    <mergeCell ref="GKW38:GKX38"/>
    <mergeCell ref="GKY38:GKZ38"/>
    <mergeCell ref="GLA38:GLB38"/>
    <mergeCell ref="GLC38:GLD38"/>
    <mergeCell ref="GLE38:GLF38"/>
    <mergeCell ref="GKI38:GKJ38"/>
    <mergeCell ref="GKK38:GKL38"/>
    <mergeCell ref="GKM38:GKN38"/>
    <mergeCell ref="GKO38:GKP38"/>
    <mergeCell ref="GKQ38:GKR38"/>
    <mergeCell ref="GKS38:GKT38"/>
    <mergeCell ref="GMQ38:GMR38"/>
    <mergeCell ref="GMS38:GMT38"/>
    <mergeCell ref="GMU38:GMV38"/>
    <mergeCell ref="GMW38:GMX38"/>
    <mergeCell ref="GMY38:GMZ38"/>
    <mergeCell ref="GNA38:GNB38"/>
    <mergeCell ref="GME38:GMF38"/>
    <mergeCell ref="GMG38:GMH38"/>
    <mergeCell ref="GMI38:GMJ38"/>
    <mergeCell ref="GMK38:GML38"/>
    <mergeCell ref="GMM38:GMN38"/>
    <mergeCell ref="GMO38:GMP38"/>
    <mergeCell ref="GLS38:GLT38"/>
    <mergeCell ref="GLU38:GLV38"/>
    <mergeCell ref="GLW38:GLX38"/>
    <mergeCell ref="GLY38:GLZ38"/>
    <mergeCell ref="GMA38:GMB38"/>
    <mergeCell ref="GMC38:GMD38"/>
    <mergeCell ref="GOA38:GOB38"/>
    <mergeCell ref="GOC38:GOD38"/>
    <mergeCell ref="GOE38:GOF38"/>
    <mergeCell ref="GOG38:GOH38"/>
    <mergeCell ref="GOI38:GOJ38"/>
    <mergeCell ref="GOK38:GOL38"/>
    <mergeCell ref="GNO38:GNP38"/>
    <mergeCell ref="GNQ38:GNR38"/>
    <mergeCell ref="GNS38:GNT38"/>
    <mergeCell ref="GNU38:GNV38"/>
    <mergeCell ref="GNW38:GNX38"/>
    <mergeCell ref="GNY38:GNZ38"/>
    <mergeCell ref="GNC38:GND38"/>
    <mergeCell ref="GNE38:GNF38"/>
    <mergeCell ref="GNG38:GNH38"/>
    <mergeCell ref="GNI38:GNJ38"/>
    <mergeCell ref="GNK38:GNL38"/>
    <mergeCell ref="GNM38:GNN38"/>
    <mergeCell ref="GPK38:GPL38"/>
    <mergeCell ref="GPM38:GPN38"/>
    <mergeCell ref="GPO38:GPP38"/>
    <mergeCell ref="GPQ38:GPR38"/>
    <mergeCell ref="GPS38:GPT38"/>
    <mergeCell ref="GPU38:GPV38"/>
    <mergeCell ref="GOY38:GOZ38"/>
    <mergeCell ref="GPA38:GPB38"/>
    <mergeCell ref="GPC38:GPD38"/>
    <mergeCell ref="GPE38:GPF38"/>
    <mergeCell ref="GPG38:GPH38"/>
    <mergeCell ref="GPI38:GPJ38"/>
    <mergeCell ref="GOM38:GON38"/>
    <mergeCell ref="GOO38:GOP38"/>
    <mergeCell ref="GOQ38:GOR38"/>
    <mergeCell ref="GOS38:GOT38"/>
    <mergeCell ref="GOU38:GOV38"/>
    <mergeCell ref="GOW38:GOX38"/>
    <mergeCell ref="GQU38:GQV38"/>
    <mergeCell ref="GQW38:GQX38"/>
    <mergeCell ref="GQY38:GQZ38"/>
    <mergeCell ref="GRA38:GRB38"/>
    <mergeCell ref="GRC38:GRD38"/>
    <mergeCell ref="GRE38:GRF38"/>
    <mergeCell ref="GQI38:GQJ38"/>
    <mergeCell ref="GQK38:GQL38"/>
    <mergeCell ref="GQM38:GQN38"/>
    <mergeCell ref="GQO38:GQP38"/>
    <mergeCell ref="GQQ38:GQR38"/>
    <mergeCell ref="GQS38:GQT38"/>
    <mergeCell ref="GPW38:GPX38"/>
    <mergeCell ref="GPY38:GPZ38"/>
    <mergeCell ref="GQA38:GQB38"/>
    <mergeCell ref="GQC38:GQD38"/>
    <mergeCell ref="GQE38:GQF38"/>
    <mergeCell ref="GQG38:GQH38"/>
    <mergeCell ref="GSE38:GSF38"/>
    <mergeCell ref="GSG38:GSH38"/>
    <mergeCell ref="GSI38:GSJ38"/>
    <mergeCell ref="GSK38:GSL38"/>
    <mergeCell ref="GSM38:GSN38"/>
    <mergeCell ref="GSO38:GSP38"/>
    <mergeCell ref="GRS38:GRT38"/>
    <mergeCell ref="GRU38:GRV38"/>
    <mergeCell ref="GRW38:GRX38"/>
    <mergeCell ref="GRY38:GRZ38"/>
    <mergeCell ref="GSA38:GSB38"/>
    <mergeCell ref="GSC38:GSD38"/>
    <mergeCell ref="GRG38:GRH38"/>
    <mergeCell ref="GRI38:GRJ38"/>
    <mergeCell ref="GRK38:GRL38"/>
    <mergeCell ref="GRM38:GRN38"/>
    <mergeCell ref="GRO38:GRP38"/>
    <mergeCell ref="GRQ38:GRR38"/>
    <mergeCell ref="GTO38:GTP38"/>
    <mergeCell ref="GTQ38:GTR38"/>
    <mergeCell ref="GTS38:GTT38"/>
    <mergeCell ref="GTU38:GTV38"/>
    <mergeCell ref="GTW38:GTX38"/>
    <mergeCell ref="GTY38:GTZ38"/>
    <mergeCell ref="GTC38:GTD38"/>
    <mergeCell ref="GTE38:GTF38"/>
    <mergeCell ref="GTG38:GTH38"/>
    <mergeCell ref="GTI38:GTJ38"/>
    <mergeCell ref="GTK38:GTL38"/>
    <mergeCell ref="GTM38:GTN38"/>
    <mergeCell ref="GSQ38:GSR38"/>
    <mergeCell ref="GSS38:GST38"/>
    <mergeCell ref="GSU38:GSV38"/>
    <mergeCell ref="GSW38:GSX38"/>
    <mergeCell ref="GSY38:GSZ38"/>
    <mergeCell ref="GTA38:GTB38"/>
    <mergeCell ref="GUY38:GUZ38"/>
    <mergeCell ref="GVA38:GVB38"/>
    <mergeCell ref="GVC38:GVD38"/>
    <mergeCell ref="GVE38:GVF38"/>
    <mergeCell ref="GVG38:GVH38"/>
    <mergeCell ref="GVI38:GVJ38"/>
    <mergeCell ref="GUM38:GUN38"/>
    <mergeCell ref="GUO38:GUP38"/>
    <mergeCell ref="GUQ38:GUR38"/>
    <mergeCell ref="GUS38:GUT38"/>
    <mergeCell ref="GUU38:GUV38"/>
    <mergeCell ref="GUW38:GUX38"/>
    <mergeCell ref="GUA38:GUB38"/>
    <mergeCell ref="GUC38:GUD38"/>
    <mergeCell ref="GUE38:GUF38"/>
    <mergeCell ref="GUG38:GUH38"/>
    <mergeCell ref="GUI38:GUJ38"/>
    <mergeCell ref="GUK38:GUL38"/>
    <mergeCell ref="GWI38:GWJ38"/>
    <mergeCell ref="GWK38:GWL38"/>
    <mergeCell ref="GWM38:GWN38"/>
    <mergeCell ref="GWO38:GWP38"/>
    <mergeCell ref="GWQ38:GWR38"/>
    <mergeCell ref="GWS38:GWT38"/>
    <mergeCell ref="GVW38:GVX38"/>
    <mergeCell ref="GVY38:GVZ38"/>
    <mergeCell ref="GWA38:GWB38"/>
    <mergeCell ref="GWC38:GWD38"/>
    <mergeCell ref="GWE38:GWF38"/>
    <mergeCell ref="GWG38:GWH38"/>
    <mergeCell ref="GVK38:GVL38"/>
    <mergeCell ref="GVM38:GVN38"/>
    <mergeCell ref="GVO38:GVP38"/>
    <mergeCell ref="GVQ38:GVR38"/>
    <mergeCell ref="GVS38:GVT38"/>
    <mergeCell ref="GVU38:GVV38"/>
    <mergeCell ref="GXS38:GXT38"/>
    <mergeCell ref="GXU38:GXV38"/>
    <mergeCell ref="GXW38:GXX38"/>
    <mergeCell ref="GXY38:GXZ38"/>
    <mergeCell ref="GYA38:GYB38"/>
    <mergeCell ref="GYC38:GYD38"/>
    <mergeCell ref="GXG38:GXH38"/>
    <mergeCell ref="GXI38:GXJ38"/>
    <mergeCell ref="GXK38:GXL38"/>
    <mergeCell ref="GXM38:GXN38"/>
    <mergeCell ref="GXO38:GXP38"/>
    <mergeCell ref="GXQ38:GXR38"/>
    <mergeCell ref="GWU38:GWV38"/>
    <mergeCell ref="GWW38:GWX38"/>
    <mergeCell ref="GWY38:GWZ38"/>
    <mergeCell ref="GXA38:GXB38"/>
    <mergeCell ref="GXC38:GXD38"/>
    <mergeCell ref="GXE38:GXF38"/>
    <mergeCell ref="GZC38:GZD38"/>
    <mergeCell ref="GZE38:GZF38"/>
    <mergeCell ref="GZG38:GZH38"/>
    <mergeCell ref="GZI38:GZJ38"/>
    <mergeCell ref="GZK38:GZL38"/>
    <mergeCell ref="GZM38:GZN38"/>
    <mergeCell ref="GYQ38:GYR38"/>
    <mergeCell ref="GYS38:GYT38"/>
    <mergeCell ref="GYU38:GYV38"/>
    <mergeCell ref="GYW38:GYX38"/>
    <mergeCell ref="GYY38:GYZ38"/>
    <mergeCell ref="GZA38:GZB38"/>
    <mergeCell ref="GYE38:GYF38"/>
    <mergeCell ref="GYG38:GYH38"/>
    <mergeCell ref="GYI38:GYJ38"/>
    <mergeCell ref="GYK38:GYL38"/>
    <mergeCell ref="GYM38:GYN38"/>
    <mergeCell ref="GYO38:GYP38"/>
    <mergeCell ref="HAM38:HAN38"/>
    <mergeCell ref="HAO38:HAP38"/>
    <mergeCell ref="HAQ38:HAR38"/>
    <mergeCell ref="HAS38:HAT38"/>
    <mergeCell ref="HAU38:HAV38"/>
    <mergeCell ref="HAW38:HAX38"/>
    <mergeCell ref="HAA38:HAB38"/>
    <mergeCell ref="HAC38:HAD38"/>
    <mergeCell ref="HAE38:HAF38"/>
    <mergeCell ref="HAG38:HAH38"/>
    <mergeCell ref="HAI38:HAJ38"/>
    <mergeCell ref="HAK38:HAL38"/>
    <mergeCell ref="GZO38:GZP38"/>
    <mergeCell ref="GZQ38:GZR38"/>
    <mergeCell ref="GZS38:GZT38"/>
    <mergeCell ref="GZU38:GZV38"/>
    <mergeCell ref="GZW38:GZX38"/>
    <mergeCell ref="GZY38:GZZ38"/>
    <mergeCell ref="HBW38:HBX38"/>
    <mergeCell ref="HBY38:HBZ38"/>
    <mergeCell ref="HCA38:HCB38"/>
    <mergeCell ref="HCC38:HCD38"/>
    <mergeCell ref="HCE38:HCF38"/>
    <mergeCell ref="HCG38:HCH38"/>
    <mergeCell ref="HBK38:HBL38"/>
    <mergeCell ref="HBM38:HBN38"/>
    <mergeCell ref="HBO38:HBP38"/>
    <mergeCell ref="HBQ38:HBR38"/>
    <mergeCell ref="HBS38:HBT38"/>
    <mergeCell ref="HBU38:HBV38"/>
    <mergeCell ref="HAY38:HAZ38"/>
    <mergeCell ref="HBA38:HBB38"/>
    <mergeCell ref="HBC38:HBD38"/>
    <mergeCell ref="HBE38:HBF38"/>
    <mergeCell ref="HBG38:HBH38"/>
    <mergeCell ref="HBI38:HBJ38"/>
    <mergeCell ref="HDG38:HDH38"/>
    <mergeCell ref="HDI38:HDJ38"/>
    <mergeCell ref="HDK38:HDL38"/>
    <mergeCell ref="HDM38:HDN38"/>
    <mergeCell ref="HDO38:HDP38"/>
    <mergeCell ref="HDQ38:HDR38"/>
    <mergeCell ref="HCU38:HCV38"/>
    <mergeCell ref="HCW38:HCX38"/>
    <mergeCell ref="HCY38:HCZ38"/>
    <mergeCell ref="HDA38:HDB38"/>
    <mergeCell ref="HDC38:HDD38"/>
    <mergeCell ref="HDE38:HDF38"/>
    <mergeCell ref="HCI38:HCJ38"/>
    <mergeCell ref="HCK38:HCL38"/>
    <mergeCell ref="HCM38:HCN38"/>
    <mergeCell ref="HCO38:HCP38"/>
    <mergeCell ref="HCQ38:HCR38"/>
    <mergeCell ref="HCS38:HCT38"/>
    <mergeCell ref="HEQ38:HER38"/>
    <mergeCell ref="HES38:HET38"/>
    <mergeCell ref="HEU38:HEV38"/>
    <mergeCell ref="HEW38:HEX38"/>
    <mergeCell ref="HEY38:HEZ38"/>
    <mergeCell ref="HFA38:HFB38"/>
    <mergeCell ref="HEE38:HEF38"/>
    <mergeCell ref="HEG38:HEH38"/>
    <mergeCell ref="HEI38:HEJ38"/>
    <mergeCell ref="HEK38:HEL38"/>
    <mergeCell ref="HEM38:HEN38"/>
    <mergeCell ref="HEO38:HEP38"/>
    <mergeCell ref="HDS38:HDT38"/>
    <mergeCell ref="HDU38:HDV38"/>
    <mergeCell ref="HDW38:HDX38"/>
    <mergeCell ref="HDY38:HDZ38"/>
    <mergeCell ref="HEA38:HEB38"/>
    <mergeCell ref="HEC38:HED38"/>
    <mergeCell ref="HGA38:HGB38"/>
    <mergeCell ref="HGC38:HGD38"/>
    <mergeCell ref="HGE38:HGF38"/>
    <mergeCell ref="HGG38:HGH38"/>
    <mergeCell ref="HGI38:HGJ38"/>
    <mergeCell ref="HGK38:HGL38"/>
    <mergeCell ref="HFO38:HFP38"/>
    <mergeCell ref="HFQ38:HFR38"/>
    <mergeCell ref="HFS38:HFT38"/>
    <mergeCell ref="HFU38:HFV38"/>
    <mergeCell ref="HFW38:HFX38"/>
    <mergeCell ref="HFY38:HFZ38"/>
    <mergeCell ref="HFC38:HFD38"/>
    <mergeCell ref="HFE38:HFF38"/>
    <mergeCell ref="HFG38:HFH38"/>
    <mergeCell ref="HFI38:HFJ38"/>
    <mergeCell ref="HFK38:HFL38"/>
    <mergeCell ref="HFM38:HFN38"/>
    <mergeCell ref="HHK38:HHL38"/>
    <mergeCell ref="HHM38:HHN38"/>
    <mergeCell ref="HHO38:HHP38"/>
    <mergeCell ref="HHQ38:HHR38"/>
    <mergeCell ref="HHS38:HHT38"/>
    <mergeCell ref="HHU38:HHV38"/>
    <mergeCell ref="HGY38:HGZ38"/>
    <mergeCell ref="HHA38:HHB38"/>
    <mergeCell ref="HHC38:HHD38"/>
    <mergeCell ref="HHE38:HHF38"/>
    <mergeCell ref="HHG38:HHH38"/>
    <mergeCell ref="HHI38:HHJ38"/>
    <mergeCell ref="HGM38:HGN38"/>
    <mergeCell ref="HGO38:HGP38"/>
    <mergeCell ref="HGQ38:HGR38"/>
    <mergeCell ref="HGS38:HGT38"/>
    <mergeCell ref="HGU38:HGV38"/>
    <mergeCell ref="HGW38:HGX38"/>
    <mergeCell ref="HIU38:HIV38"/>
    <mergeCell ref="HIW38:HIX38"/>
    <mergeCell ref="HIY38:HIZ38"/>
    <mergeCell ref="HJA38:HJB38"/>
    <mergeCell ref="HJC38:HJD38"/>
    <mergeCell ref="HJE38:HJF38"/>
    <mergeCell ref="HII38:HIJ38"/>
    <mergeCell ref="HIK38:HIL38"/>
    <mergeCell ref="HIM38:HIN38"/>
    <mergeCell ref="HIO38:HIP38"/>
    <mergeCell ref="HIQ38:HIR38"/>
    <mergeCell ref="HIS38:HIT38"/>
    <mergeCell ref="HHW38:HHX38"/>
    <mergeCell ref="HHY38:HHZ38"/>
    <mergeCell ref="HIA38:HIB38"/>
    <mergeCell ref="HIC38:HID38"/>
    <mergeCell ref="HIE38:HIF38"/>
    <mergeCell ref="HIG38:HIH38"/>
    <mergeCell ref="HKE38:HKF38"/>
    <mergeCell ref="HKG38:HKH38"/>
    <mergeCell ref="HKI38:HKJ38"/>
    <mergeCell ref="HKK38:HKL38"/>
    <mergeCell ref="HKM38:HKN38"/>
    <mergeCell ref="HKO38:HKP38"/>
    <mergeCell ref="HJS38:HJT38"/>
    <mergeCell ref="HJU38:HJV38"/>
    <mergeCell ref="HJW38:HJX38"/>
    <mergeCell ref="HJY38:HJZ38"/>
    <mergeCell ref="HKA38:HKB38"/>
    <mergeCell ref="HKC38:HKD38"/>
    <mergeCell ref="HJG38:HJH38"/>
    <mergeCell ref="HJI38:HJJ38"/>
    <mergeCell ref="HJK38:HJL38"/>
    <mergeCell ref="HJM38:HJN38"/>
    <mergeCell ref="HJO38:HJP38"/>
    <mergeCell ref="HJQ38:HJR38"/>
    <mergeCell ref="HLO38:HLP38"/>
    <mergeCell ref="HLQ38:HLR38"/>
    <mergeCell ref="HLS38:HLT38"/>
    <mergeCell ref="HLU38:HLV38"/>
    <mergeCell ref="HLW38:HLX38"/>
    <mergeCell ref="HLY38:HLZ38"/>
    <mergeCell ref="HLC38:HLD38"/>
    <mergeCell ref="HLE38:HLF38"/>
    <mergeCell ref="HLG38:HLH38"/>
    <mergeCell ref="HLI38:HLJ38"/>
    <mergeCell ref="HLK38:HLL38"/>
    <mergeCell ref="HLM38:HLN38"/>
    <mergeCell ref="HKQ38:HKR38"/>
    <mergeCell ref="HKS38:HKT38"/>
    <mergeCell ref="HKU38:HKV38"/>
    <mergeCell ref="HKW38:HKX38"/>
    <mergeCell ref="HKY38:HKZ38"/>
    <mergeCell ref="HLA38:HLB38"/>
    <mergeCell ref="HMY38:HMZ38"/>
    <mergeCell ref="HNA38:HNB38"/>
    <mergeCell ref="HNC38:HND38"/>
    <mergeCell ref="HNE38:HNF38"/>
    <mergeCell ref="HNG38:HNH38"/>
    <mergeCell ref="HNI38:HNJ38"/>
    <mergeCell ref="HMM38:HMN38"/>
    <mergeCell ref="HMO38:HMP38"/>
    <mergeCell ref="HMQ38:HMR38"/>
    <mergeCell ref="HMS38:HMT38"/>
    <mergeCell ref="HMU38:HMV38"/>
    <mergeCell ref="HMW38:HMX38"/>
    <mergeCell ref="HMA38:HMB38"/>
    <mergeCell ref="HMC38:HMD38"/>
    <mergeCell ref="HME38:HMF38"/>
    <mergeCell ref="HMG38:HMH38"/>
    <mergeCell ref="HMI38:HMJ38"/>
    <mergeCell ref="HMK38:HML38"/>
    <mergeCell ref="HOI38:HOJ38"/>
    <mergeCell ref="HOK38:HOL38"/>
    <mergeCell ref="HOM38:HON38"/>
    <mergeCell ref="HOO38:HOP38"/>
    <mergeCell ref="HOQ38:HOR38"/>
    <mergeCell ref="HOS38:HOT38"/>
    <mergeCell ref="HNW38:HNX38"/>
    <mergeCell ref="HNY38:HNZ38"/>
    <mergeCell ref="HOA38:HOB38"/>
    <mergeCell ref="HOC38:HOD38"/>
    <mergeCell ref="HOE38:HOF38"/>
    <mergeCell ref="HOG38:HOH38"/>
    <mergeCell ref="HNK38:HNL38"/>
    <mergeCell ref="HNM38:HNN38"/>
    <mergeCell ref="HNO38:HNP38"/>
    <mergeCell ref="HNQ38:HNR38"/>
    <mergeCell ref="HNS38:HNT38"/>
    <mergeCell ref="HNU38:HNV38"/>
    <mergeCell ref="HPS38:HPT38"/>
    <mergeCell ref="HPU38:HPV38"/>
    <mergeCell ref="HPW38:HPX38"/>
    <mergeCell ref="HPY38:HPZ38"/>
    <mergeCell ref="HQA38:HQB38"/>
    <mergeCell ref="HQC38:HQD38"/>
    <mergeCell ref="HPG38:HPH38"/>
    <mergeCell ref="HPI38:HPJ38"/>
    <mergeCell ref="HPK38:HPL38"/>
    <mergeCell ref="HPM38:HPN38"/>
    <mergeCell ref="HPO38:HPP38"/>
    <mergeCell ref="HPQ38:HPR38"/>
    <mergeCell ref="HOU38:HOV38"/>
    <mergeCell ref="HOW38:HOX38"/>
    <mergeCell ref="HOY38:HOZ38"/>
    <mergeCell ref="HPA38:HPB38"/>
    <mergeCell ref="HPC38:HPD38"/>
    <mergeCell ref="HPE38:HPF38"/>
    <mergeCell ref="HRC38:HRD38"/>
    <mergeCell ref="HRE38:HRF38"/>
    <mergeCell ref="HRG38:HRH38"/>
    <mergeCell ref="HRI38:HRJ38"/>
    <mergeCell ref="HRK38:HRL38"/>
    <mergeCell ref="HRM38:HRN38"/>
    <mergeCell ref="HQQ38:HQR38"/>
    <mergeCell ref="HQS38:HQT38"/>
    <mergeCell ref="HQU38:HQV38"/>
    <mergeCell ref="HQW38:HQX38"/>
    <mergeCell ref="HQY38:HQZ38"/>
    <mergeCell ref="HRA38:HRB38"/>
    <mergeCell ref="HQE38:HQF38"/>
    <mergeCell ref="HQG38:HQH38"/>
    <mergeCell ref="HQI38:HQJ38"/>
    <mergeCell ref="HQK38:HQL38"/>
    <mergeCell ref="HQM38:HQN38"/>
    <mergeCell ref="HQO38:HQP38"/>
    <mergeCell ref="HSM38:HSN38"/>
    <mergeCell ref="HSO38:HSP38"/>
    <mergeCell ref="HSQ38:HSR38"/>
    <mergeCell ref="HSS38:HST38"/>
    <mergeCell ref="HSU38:HSV38"/>
    <mergeCell ref="HSW38:HSX38"/>
    <mergeCell ref="HSA38:HSB38"/>
    <mergeCell ref="HSC38:HSD38"/>
    <mergeCell ref="HSE38:HSF38"/>
    <mergeCell ref="HSG38:HSH38"/>
    <mergeCell ref="HSI38:HSJ38"/>
    <mergeCell ref="HSK38:HSL38"/>
    <mergeCell ref="HRO38:HRP38"/>
    <mergeCell ref="HRQ38:HRR38"/>
    <mergeCell ref="HRS38:HRT38"/>
    <mergeCell ref="HRU38:HRV38"/>
    <mergeCell ref="HRW38:HRX38"/>
    <mergeCell ref="HRY38:HRZ38"/>
    <mergeCell ref="HTW38:HTX38"/>
    <mergeCell ref="HTY38:HTZ38"/>
    <mergeCell ref="HUA38:HUB38"/>
    <mergeCell ref="HUC38:HUD38"/>
    <mergeCell ref="HUE38:HUF38"/>
    <mergeCell ref="HUG38:HUH38"/>
    <mergeCell ref="HTK38:HTL38"/>
    <mergeCell ref="HTM38:HTN38"/>
    <mergeCell ref="HTO38:HTP38"/>
    <mergeCell ref="HTQ38:HTR38"/>
    <mergeCell ref="HTS38:HTT38"/>
    <mergeCell ref="HTU38:HTV38"/>
    <mergeCell ref="HSY38:HSZ38"/>
    <mergeCell ref="HTA38:HTB38"/>
    <mergeCell ref="HTC38:HTD38"/>
    <mergeCell ref="HTE38:HTF38"/>
    <mergeCell ref="HTG38:HTH38"/>
    <mergeCell ref="HTI38:HTJ38"/>
    <mergeCell ref="HVG38:HVH38"/>
    <mergeCell ref="HVI38:HVJ38"/>
    <mergeCell ref="HVK38:HVL38"/>
    <mergeCell ref="HVM38:HVN38"/>
    <mergeCell ref="HVO38:HVP38"/>
    <mergeCell ref="HVQ38:HVR38"/>
    <mergeCell ref="HUU38:HUV38"/>
    <mergeCell ref="HUW38:HUX38"/>
    <mergeCell ref="HUY38:HUZ38"/>
    <mergeCell ref="HVA38:HVB38"/>
    <mergeCell ref="HVC38:HVD38"/>
    <mergeCell ref="HVE38:HVF38"/>
    <mergeCell ref="HUI38:HUJ38"/>
    <mergeCell ref="HUK38:HUL38"/>
    <mergeCell ref="HUM38:HUN38"/>
    <mergeCell ref="HUO38:HUP38"/>
    <mergeCell ref="HUQ38:HUR38"/>
    <mergeCell ref="HUS38:HUT38"/>
    <mergeCell ref="HWQ38:HWR38"/>
    <mergeCell ref="HWS38:HWT38"/>
    <mergeCell ref="HWU38:HWV38"/>
    <mergeCell ref="HWW38:HWX38"/>
    <mergeCell ref="HWY38:HWZ38"/>
    <mergeCell ref="HXA38:HXB38"/>
    <mergeCell ref="HWE38:HWF38"/>
    <mergeCell ref="HWG38:HWH38"/>
    <mergeCell ref="HWI38:HWJ38"/>
    <mergeCell ref="HWK38:HWL38"/>
    <mergeCell ref="HWM38:HWN38"/>
    <mergeCell ref="HWO38:HWP38"/>
    <mergeCell ref="HVS38:HVT38"/>
    <mergeCell ref="HVU38:HVV38"/>
    <mergeCell ref="HVW38:HVX38"/>
    <mergeCell ref="HVY38:HVZ38"/>
    <mergeCell ref="HWA38:HWB38"/>
    <mergeCell ref="HWC38:HWD38"/>
    <mergeCell ref="HYA38:HYB38"/>
    <mergeCell ref="HYC38:HYD38"/>
    <mergeCell ref="HYE38:HYF38"/>
    <mergeCell ref="HYG38:HYH38"/>
    <mergeCell ref="HYI38:HYJ38"/>
    <mergeCell ref="HYK38:HYL38"/>
    <mergeCell ref="HXO38:HXP38"/>
    <mergeCell ref="HXQ38:HXR38"/>
    <mergeCell ref="HXS38:HXT38"/>
    <mergeCell ref="HXU38:HXV38"/>
    <mergeCell ref="HXW38:HXX38"/>
    <mergeCell ref="HXY38:HXZ38"/>
    <mergeCell ref="HXC38:HXD38"/>
    <mergeCell ref="HXE38:HXF38"/>
    <mergeCell ref="HXG38:HXH38"/>
    <mergeCell ref="HXI38:HXJ38"/>
    <mergeCell ref="HXK38:HXL38"/>
    <mergeCell ref="HXM38:HXN38"/>
    <mergeCell ref="HZK38:HZL38"/>
    <mergeCell ref="HZM38:HZN38"/>
    <mergeCell ref="HZO38:HZP38"/>
    <mergeCell ref="HZQ38:HZR38"/>
    <mergeCell ref="HZS38:HZT38"/>
    <mergeCell ref="HZU38:HZV38"/>
    <mergeCell ref="HYY38:HYZ38"/>
    <mergeCell ref="HZA38:HZB38"/>
    <mergeCell ref="HZC38:HZD38"/>
    <mergeCell ref="HZE38:HZF38"/>
    <mergeCell ref="HZG38:HZH38"/>
    <mergeCell ref="HZI38:HZJ38"/>
    <mergeCell ref="HYM38:HYN38"/>
    <mergeCell ref="HYO38:HYP38"/>
    <mergeCell ref="HYQ38:HYR38"/>
    <mergeCell ref="HYS38:HYT38"/>
    <mergeCell ref="HYU38:HYV38"/>
    <mergeCell ref="HYW38:HYX38"/>
    <mergeCell ref="IAU38:IAV38"/>
    <mergeCell ref="IAW38:IAX38"/>
    <mergeCell ref="IAY38:IAZ38"/>
    <mergeCell ref="IBA38:IBB38"/>
    <mergeCell ref="IBC38:IBD38"/>
    <mergeCell ref="IBE38:IBF38"/>
    <mergeCell ref="IAI38:IAJ38"/>
    <mergeCell ref="IAK38:IAL38"/>
    <mergeCell ref="IAM38:IAN38"/>
    <mergeCell ref="IAO38:IAP38"/>
    <mergeCell ref="IAQ38:IAR38"/>
    <mergeCell ref="IAS38:IAT38"/>
    <mergeCell ref="HZW38:HZX38"/>
    <mergeCell ref="HZY38:HZZ38"/>
    <mergeCell ref="IAA38:IAB38"/>
    <mergeCell ref="IAC38:IAD38"/>
    <mergeCell ref="IAE38:IAF38"/>
    <mergeCell ref="IAG38:IAH38"/>
    <mergeCell ref="ICE38:ICF38"/>
    <mergeCell ref="ICG38:ICH38"/>
    <mergeCell ref="ICI38:ICJ38"/>
    <mergeCell ref="ICK38:ICL38"/>
    <mergeCell ref="ICM38:ICN38"/>
    <mergeCell ref="ICO38:ICP38"/>
    <mergeCell ref="IBS38:IBT38"/>
    <mergeCell ref="IBU38:IBV38"/>
    <mergeCell ref="IBW38:IBX38"/>
    <mergeCell ref="IBY38:IBZ38"/>
    <mergeCell ref="ICA38:ICB38"/>
    <mergeCell ref="ICC38:ICD38"/>
    <mergeCell ref="IBG38:IBH38"/>
    <mergeCell ref="IBI38:IBJ38"/>
    <mergeCell ref="IBK38:IBL38"/>
    <mergeCell ref="IBM38:IBN38"/>
    <mergeCell ref="IBO38:IBP38"/>
    <mergeCell ref="IBQ38:IBR38"/>
    <mergeCell ref="IDO38:IDP38"/>
    <mergeCell ref="IDQ38:IDR38"/>
    <mergeCell ref="IDS38:IDT38"/>
    <mergeCell ref="IDU38:IDV38"/>
    <mergeCell ref="IDW38:IDX38"/>
    <mergeCell ref="IDY38:IDZ38"/>
    <mergeCell ref="IDC38:IDD38"/>
    <mergeCell ref="IDE38:IDF38"/>
    <mergeCell ref="IDG38:IDH38"/>
    <mergeCell ref="IDI38:IDJ38"/>
    <mergeCell ref="IDK38:IDL38"/>
    <mergeCell ref="IDM38:IDN38"/>
    <mergeCell ref="ICQ38:ICR38"/>
    <mergeCell ref="ICS38:ICT38"/>
    <mergeCell ref="ICU38:ICV38"/>
    <mergeCell ref="ICW38:ICX38"/>
    <mergeCell ref="ICY38:ICZ38"/>
    <mergeCell ref="IDA38:IDB38"/>
    <mergeCell ref="IEY38:IEZ38"/>
    <mergeCell ref="IFA38:IFB38"/>
    <mergeCell ref="IFC38:IFD38"/>
    <mergeCell ref="IFE38:IFF38"/>
    <mergeCell ref="IFG38:IFH38"/>
    <mergeCell ref="IFI38:IFJ38"/>
    <mergeCell ref="IEM38:IEN38"/>
    <mergeCell ref="IEO38:IEP38"/>
    <mergeCell ref="IEQ38:IER38"/>
    <mergeCell ref="IES38:IET38"/>
    <mergeCell ref="IEU38:IEV38"/>
    <mergeCell ref="IEW38:IEX38"/>
    <mergeCell ref="IEA38:IEB38"/>
    <mergeCell ref="IEC38:IED38"/>
    <mergeCell ref="IEE38:IEF38"/>
    <mergeCell ref="IEG38:IEH38"/>
    <mergeCell ref="IEI38:IEJ38"/>
    <mergeCell ref="IEK38:IEL38"/>
    <mergeCell ref="IGI38:IGJ38"/>
    <mergeCell ref="IGK38:IGL38"/>
    <mergeCell ref="IGM38:IGN38"/>
    <mergeCell ref="IGO38:IGP38"/>
    <mergeCell ref="IGQ38:IGR38"/>
    <mergeCell ref="IGS38:IGT38"/>
    <mergeCell ref="IFW38:IFX38"/>
    <mergeCell ref="IFY38:IFZ38"/>
    <mergeCell ref="IGA38:IGB38"/>
    <mergeCell ref="IGC38:IGD38"/>
    <mergeCell ref="IGE38:IGF38"/>
    <mergeCell ref="IGG38:IGH38"/>
    <mergeCell ref="IFK38:IFL38"/>
    <mergeCell ref="IFM38:IFN38"/>
    <mergeCell ref="IFO38:IFP38"/>
    <mergeCell ref="IFQ38:IFR38"/>
    <mergeCell ref="IFS38:IFT38"/>
    <mergeCell ref="IFU38:IFV38"/>
    <mergeCell ref="IHS38:IHT38"/>
    <mergeCell ref="IHU38:IHV38"/>
    <mergeCell ref="IHW38:IHX38"/>
    <mergeCell ref="IHY38:IHZ38"/>
    <mergeCell ref="IIA38:IIB38"/>
    <mergeCell ref="IIC38:IID38"/>
    <mergeCell ref="IHG38:IHH38"/>
    <mergeCell ref="IHI38:IHJ38"/>
    <mergeCell ref="IHK38:IHL38"/>
    <mergeCell ref="IHM38:IHN38"/>
    <mergeCell ref="IHO38:IHP38"/>
    <mergeCell ref="IHQ38:IHR38"/>
    <mergeCell ref="IGU38:IGV38"/>
    <mergeCell ref="IGW38:IGX38"/>
    <mergeCell ref="IGY38:IGZ38"/>
    <mergeCell ref="IHA38:IHB38"/>
    <mergeCell ref="IHC38:IHD38"/>
    <mergeCell ref="IHE38:IHF38"/>
    <mergeCell ref="IJC38:IJD38"/>
    <mergeCell ref="IJE38:IJF38"/>
    <mergeCell ref="IJG38:IJH38"/>
    <mergeCell ref="IJI38:IJJ38"/>
    <mergeCell ref="IJK38:IJL38"/>
    <mergeCell ref="IJM38:IJN38"/>
    <mergeCell ref="IIQ38:IIR38"/>
    <mergeCell ref="IIS38:IIT38"/>
    <mergeCell ref="IIU38:IIV38"/>
    <mergeCell ref="IIW38:IIX38"/>
    <mergeCell ref="IIY38:IIZ38"/>
    <mergeCell ref="IJA38:IJB38"/>
    <mergeCell ref="IIE38:IIF38"/>
    <mergeCell ref="IIG38:IIH38"/>
    <mergeCell ref="III38:IIJ38"/>
    <mergeCell ref="IIK38:IIL38"/>
    <mergeCell ref="IIM38:IIN38"/>
    <mergeCell ref="IIO38:IIP38"/>
    <mergeCell ref="IKM38:IKN38"/>
    <mergeCell ref="IKO38:IKP38"/>
    <mergeCell ref="IKQ38:IKR38"/>
    <mergeCell ref="IKS38:IKT38"/>
    <mergeCell ref="IKU38:IKV38"/>
    <mergeCell ref="IKW38:IKX38"/>
    <mergeCell ref="IKA38:IKB38"/>
    <mergeCell ref="IKC38:IKD38"/>
    <mergeCell ref="IKE38:IKF38"/>
    <mergeCell ref="IKG38:IKH38"/>
    <mergeCell ref="IKI38:IKJ38"/>
    <mergeCell ref="IKK38:IKL38"/>
    <mergeCell ref="IJO38:IJP38"/>
    <mergeCell ref="IJQ38:IJR38"/>
    <mergeCell ref="IJS38:IJT38"/>
    <mergeCell ref="IJU38:IJV38"/>
    <mergeCell ref="IJW38:IJX38"/>
    <mergeCell ref="IJY38:IJZ38"/>
    <mergeCell ref="ILW38:ILX38"/>
    <mergeCell ref="ILY38:ILZ38"/>
    <mergeCell ref="IMA38:IMB38"/>
    <mergeCell ref="IMC38:IMD38"/>
    <mergeCell ref="IME38:IMF38"/>
    <mergeCell ref="IMG38:IMH38"/>
    <mergeCell ref="ILK38:ILL38"/>
    <mergeCell ref="ILM38:ILN38"/>
    <mergeCell ref="ILO38:ILP38"/>
    <mergeCell ref="ILQ38:ILR38"/>
    <mergeCell ref="ILS38:ILT38"/>
    <mergeCell ref="ILU38:ILV38"/>
    <mergeCell ref="IKY38:IKZ38"/>
    <mergeCell ref="ILA38:ILB38"/>
    <mergeCell ref="ILC38:ILD38"/>
    <mergeCell ref="ILE38:ILF38"/>
    <mergeCell ref="ILG38:ILH38"/>
    <mergeCell ref="ILI38:ILJ38"/>
    <mergeCell ref="ING38:INH38"/>
    <mergeCell ref="INI38:INJ38"/>
    <mergeCell ref="INK38:INL38"/>
    <mergeCell ref="INM38:INN38"/>
    <mergeCell ref="INO38:INP38"/>
    <mergeCell ref="INQ38:INR38"/>
    <mergeCell ref="IMU38:IMV38"/>
    <mergeCell ref="IMW38:IMX38"/>
    <mergeCell ref="IMY38:IMZ38"/>
    <mergeCell ref="INA38:INB38"/>
    <mergeCell ref="INC38:IND38"/>
    <mergeCell ref="INE38:INF38"/>
    <mergeCell ref="IMI38:IMJ38"/>
    <mergeCell ref="IMK38:IML38"/>
    <mergeCell ref="IMM38:IMN38"/>
    <mergeCell ref="IMO38:IMP38"/>
    <mergeCell ref="IMQ38:IMR38"/>
    <mergeCell ref="IMS38:IMT38"/>
    <mergeCell ref="IOQ38:IOR38"/>
    <mergeCell ref="IOS38:IOT38"/>
    <mergeCell ref="IOU38:IOV38"/>
    <mergeCell ref="IOW38:IOX38"/>
    <mergeCell ref="IOY38:IOZ38"/>
    <mergeCell ref="IPA38:IPB38"/>
    <mergeCell ref="IOE38:IOF38"/>
    <mergeCell ref="IOG38:IOH38"/>
    <mergeCell ref="IOI38:IOJ38"/>
    <mergeCell ref="IOK38:IOL38"/>
    <mergeCell ref="IOM38:ION38"/>
    <mergeCell ref="IOO38:IOP38"/>
    <mergeCell ref="INS38:INT38"/>
    <mergeCell ref="INU38:INV38"/>
    <mergeCell ref="INW38:INX38"/>
    <mergeCell ref="INY38:INZ38"/>
    <mergeCell ref="IOA38:IOB38"/>
    <mergeCell ref="IOC38:IOD38"/>
    <mergeCell ref="IQA38:IQB38"/>
    <mergeCell ref="IQC38:IQD38"/>
    <mergeCell ref="IQE38:IQF38"/>
    <mergeCell ref="IQG38:IQH38"/>
    <mergeCell ref="IQI38:IQJ38"/>
    <mergeCell ref="IQK38:IQL38"/>
    <mergeCell ref="IPO38:IPP38"/>
    <mergeCell ref="IPQ38:IPR38"/>
    <mergeCell ref="IPS38:IPT38"/>
    <mergeCell ref="IPU38:IPV38"/>
    <mergeCell ref="IPW38:IPX38"/>
    <mergeCell ref="IPY38:IPZ38"/>
    <mergeCell ref="IPC38:IPD38"/>
    <mergeCell ref="IPE38:IPF38"/>
    <mergeCell ref="IPG38:IPH38"/>
    <mergeCell ref="IPI38:IPJ38"/>
    <mergeCell ref="IPK38:IPL38"/>
    <mergeCell ref="IPM38:IPN38"/>
    <mergeCell ref="IRK38:IRL38"/>
    <mergeCell ref="IRM38:IRN38"/>
    <mergeCell ref="IRO38:IRP38"/>
    <mergeCell ref="IRQ38:IRR38"/>
    <mergeCell ref="IRS38:IRT38"/>
    <mergeCell ref="IRU38:IRV38"/>
    <mergeCell ref="IQY38:IQZ38"/>
    <mergeCell ref="IRA38:IRB38"/>
    <mergeCell ref="IRC38:IRD38"/>
    <mergeCell ref="IRE38:IRF38"/>
    <mergeCell ref="IRG38:IRH38"/>
    <mergeCell ref="IRI38:IRJ38"/>
    <mergeCell ref="IQM38:IQN38"/>
    <mergeCell ref="IQO38:IQP38"/>
    <mergeCell ref="IQQ38:IQR38"/>
    <mergeCell ref="IQS38:IQT38"/>
    <mergeCell ref="IQU38:IQV38"/>
    <mergeCell ref="IQW38:IQX38"/>
    <mergeCell ref="ISU38:ISV38"/>
    <mergeCell ref="ISW38:ISX38"/>
    <mergeCell ref="ISY38:ISZ38"/>
    <mergeCell ref="ITA38:ITB38"/>
    <mergeCell ref="ITC38:ITD38"/>
    <mergeCell ref="ITE38:ITF38"/>
    <mergeCell ref="ISI38:ISJ38"/>
    <mergeCell ref="ISK38:ISL38"/>
    <mergeCell ref="ISM38:ISN38"/>
    <mergeCell ref="ISO38:ISP38"/>
    <mergeCell ref="ISQ38:ISR38"/>
    <mergeCell ref="ISS38:IST38"/>
    <mergeCell ref="IRW38:IRX38"/>
    <mergeCell ref="IRY38:IRZ38"/>
    <mergeCell ref="ISA38:ISB38"/>
    <mergeCell ref="ISC38:ISD38"/>
    <mergeCell ref="ISE38:ISF38"/>
    <mergeCell ref="ISG38:ISH38"/>
    <mergeCell ref="IUE38:IUF38"/>
    <mergeCell ref="IUG38:IUH38"/>
    <mergeCell ref="IUI38:IUJ38"/>
    <mergeCell ref="IUK38:IUL38"/>
    <mergeCell ref="IUM38:IUN38"/>
    <mergeCell ref="IUO38:IUP38"/>
    <mergeCell ref="ITS38:ITT38"/>
    <mergeCell ref="ITU38:ITV38"/>
    <mergeCell ref="ITW38:ITX38"/>
    <mergeCell ref="ITY38:ITZ38"/>
    <mergeCell ref="IUA38:IUB38"/>
    <mergeCell ref="IUC38:IUD38"/>
    <mergeCell ref="ITG38:ITH38"/>
    <mergeCell ref="ITI38:ITJ38"/>
    <mergeCell ref="ITK38:ITL38"/>
    <mergeCell ref="ITM38:ITN38"/>
    <mergeCell ref="ITO38:ITP38"/>
    <mergeCell ref="ITQ38:ITR38"/>
    <mergeCell ref="IVO38:IVP38"/>
    <mergeCell ref="IVQ38:IVR38"/>
    <mergeCell ref="IVS38:IVT38"/>
    <mergeCell ref="IVU38:IVV38"/>
    <mergeCell ref="IVW38:IVX38"/>
    <mergeCell ref="IVY38:IVZ38"/>
    <mergeCell ref="IVC38:IVD38"/>
    <mergeCell ref="IVE38:IVF38"/>
    <mergeCell ref="IVG38:IVH38"/>
    <mergeCell ref="IVI38:IVJ38"/>
    <mergeCell ref="IVK38:IVL38"/>
    <mergeCell ref="IVM38:IVN38"/>
    <mergeCell ref="IUQ38:IUR38"/>
    <mergeCell ref="IUS38:IUT38"/>
    <mergeCell ref="IUU38:IUV38"/>
    <mergeCell ref="IUW38:IUX38"/>
    <mergeCell ref="IUY38:IUZ38"/>
    <mergeCell ref="IVA38:IVB38"/>
    <mergeCell ref="IWY38:IWZ38"/>
    <mergeCell ref="IXA38:IXB38"/>
    <mergeCell ref="IXC38:IXD38"/>
    <mergeCell ref="IXE38:IXF38"/>
    <mergeCell ref="IXG38:IXH38"/>
    <mergeCell ref="IXI38:IXJ38"/>
    <mergeCell ref="IWM38:IWN38"/>
    <mergeCell ref="IWO38:IWP38"/>
    <mergeCell ref="IWQ38:IWR38"/>
    <mergeCell ref="IWS38:IWT38"/>
    <mergeCell ref="IWU38:IWV38"/>
    <mergeCell ref="IWW38:IWX38"/>
    <mergeCell ref="IWA38:IWB38"/>
    <mergeCell ref="IWC38:IWD38"/>
    <mergeCell ref="IWE38:IWF38"/>
    <mergeCell ref="IWG38:IWH38"/>
    <mergeCell ref="IWI38:IWJ38"/>
    <mergeCell ref="IWK38:IWL38"/>
    <mergeCell ref="IYI38:IYJ38"/>
    <mergeCell ref="IYK38:IYL38"/>
    <mergeCell ref="IYM38:IYN38"/>
    <mergeCell ref="IYO38:IYP38"/>
    <mergeCell ref="IYQ38:IYR38"/>
    <mergeCell ref="IYS38:IYT38"/>
    <mergeCell ref="IXW38:IXX38"/>
    <mergeCell ref="IXY38:IXZ38"/>
    <mergeCell ref="IYA38:IYB38"/>
    <mergeCell ref="IYC38:IYD38"/>
    <mergeCell ref="IYE38:IYF38"/>
    <mergeCell ref="IYG38:IYH38"/>
    <mergeCell ref="IXK38:IXL38"/>
    <mergeCell ref="IXM38:IXN38"/>
    <mergeCell ref="IXO38:IXP38"/>
    <mergeCell ref="IXQ38:IXR38"/>
    <mergeCell ref="IXS38:IXT38"/>
    <mergeCell ref="IXU38:IXV38"/>
    <mergeCell ref="IZS38:IZT38"/>
    <mergeCell ref="IZU38:IZV38"/>
    <mergeCell ref="IZW38:IZX38"/>
    <mergeCell ref="IZY38:IZZ38"/>
    <mergeCell ref="JAA38:JAB38"/>
    <mergeCell ref="JAC38:JAD38"/>
    <mergeCell ref="IZG38:IZH38"/>
    <mergeCell ref="IZI38:IZJ38"/>
    <mergeCell ref="IZK38:IZL38"/>
    <mergeCell ref="IZM38:IZN38"/>
    <mergeCell ref="IZO38:IZP38"/>
    <mergeCell ref="IZQ38:IZR38"/>
    <mergeCell ref="IYU38:IYV38"/>
    <mergeCell ref="IYW38:IYX38"/>
    <mergeCell ref="IYY38:IYZ38"/>
    <mergeCell ref="IZA38:IZB38"/>
    <mergeCell ref="IZC38:IZD38"/>
    <mergeCell ref="IZE38:IZF38"/>
    <mergeCell ref="JBC38:JBD38"/>
    <mergeCell ref="JBE38:JBF38"/>
    <mergeCell ref="JBG38:JBH38"/>
    <mergeCell ref="JBI38:JBJ38"/>
    <mergeCell ref="JBK38:JBL38"/>
    <mergeCell ref="JBM38:JBN38"/>
    <mergeCell ref="JAQ38:JAR38"/>
    <mergeCell ref="JAS38:JAT38"/>
    <mergeCell ref="JAU38:JAV38"/>
    <mergeCell ref="JAW38:JAX38"/>
    <mergeCell ref="JAY38:JAZ38"/>
    <mergeCell ref="JBA38:JBB38"/>
    <mergeCell ref="JAE38:JAF38"/>
    <mergeCell ref="JAG38:JAH38"/>
    <mergeCell ref="JAI38:JAJ38"/>
    <mergeCell ref="JAK38:JAL38"/>
    <mergeCell ref="JAM38:JAN38"/>
    <mergeCell ref="JAO38:JAP38"/>
    <mergeCell ref="JCM38:JCN38"/>
    <mergeCell ref="JCO38:JCP38"/>
    <mergeCell ref="JCQ38:JCR38"/>
    <mergeCell ref="JCS38:JCT38"/>
    <mergeCell ref="JCU38:JCV38"/>
    <mergeCell ref="JCW38:JCX38"/>
    <mergeCell ref="JCA38:JCB38"/>
    <mergeCell ref="JCC38:JCD38"/>
    <mergeCell ref="JCE38:JCF38"/>
    <mergeCell ref="JCG38:JCH38"/>
    <mergeCell ref="JCI38:JCJ38"/>
    <mergeCell ref="JCK38:JCL38"/>
    <mergeCell ref="JBO38:JBP38"/>
    <mergeCell ref="JBQ38:JBR38"/>
    <mergeCell ref="JBS38:JBT38"/>
    <mergeCell ref="JBU38:JBV38"/>
    <mergeCell ref="JBW38:JBX38"/>
    <mergeCell ref="JBY38:JBZ38"/>
    <mergeCell ref="JDW38:JDX38"/>
    <mergeCell ref="JDY38:JDZ38"/>
    <mergeCell ref="JEA38:JEB38"/>
    <mergeCell ref="JEC38:JED38"/>
    <mergeCell ref="JEE38:JEF38"/>
    <mergeCell ref="JEG38:JEH38"/>
    <mergeCell ref="JDK38:JDL38"/>
    <mergeCell ref="JDM38:JDN38"/>
    <mergeCell ref="JDO38:JDP38"/>
    <mergeCell ref="JDQ38:JDR38"/>
    <mergeCell ref="JDS38:JDT38"/>
    <mergeCell ref="JDU38:JDV38"/>
    <mergeCell ref="JCY38:JCZ38"/>
    <mergeCell ref="JDA38:JDB38"/>
    <mergeCell ref="JDC38:JDD38"/>
    <mergeCell ref="JDE38:JDF38"/>
    <mergeCell ref="JDG38:JDH38"/>
    <mergeCell ref="JDI38:JDJ38"/>
    <mergeCell ref="JFG38:JFH38"/>
    <mergeCell ref="JFI38:JFJ38"/>
    <mergeCell ref="JFK38:JFL38"/>
    <mergeCell ref="JFM38:JFN38"/>
    <mergeCell ref="JFO38:JFP38"/>
    <mergeCell ref="JFQ38:JFR38"/>
    <mergeCell ref="JEU38:JEV38"/>
    <mergeCell ref="JEW38:JEX38"/>
    <mergeCell ref="JEY38:JEZ38"/>
    <mergeCell ref="JFA38:JFB38"/>
    <mergeCell ref="JFC38:JFD38"/>
    <mergeCell ref="JFE38:JFF38"/>
    <mergeCell ref="JEI38:JEJ38"/>
    <mergeCell ref="JEK38:JEL38"/>
    <mergeCell ref="JEM38:JEN38"/>
    <mergeCell ref="JEO38:JEP38"/>
    <mergeCell ref="JEQ38:JER38"/>
    <mergeCell ref="JES38:JET38"/>
    <mergeCell ref="JGQ38:JGR38"/>
    <mergeCell ref="JGS38:JGT38"/>
    <mergeCell ref="JGU38:JGV38"/>
    <mergeCell ref="JGW38:JGX38"/>
    <mergeCell ref="JGY38:JGZ38"/>
    <mergeCell ref="JHA38:JHB38"/>
    <mergeCell ref="JGE38:JGF38"/>
    <mergeCell ref="JGG38:JGH38"/>
    <mergeCell ref="JGI38:JGJ38"/>
    <mergeCell ref="JGK38:JGL38"/>
    <mergeCell ref="JGM38:JGN38"/>
    <mergeCell ref="JGO38:JGP38"/>
    <mergeCell ref="JFS38:JFT38"/>
    <mergeCell ref="JFU38:JFV38"/>
    <mergeCell ref="JFW38:JFX38"/>
    <mergeCell ref="JFY38:JFZ38"/>
    <mergeCell ref="JGA38:JGB38"/>
    <mergeCell ref="JGC38:JGD38"/>
    <mergeCell ref="JIA38:JIB38"/>
    <mergeCell ref="JIC38:JID38"/>
    <mergeCell ref="JIE38:JIF38"/>
    <mergeCell ref="JIG38:JIH38"/>
    <mergeCell ref="JII38:JIJ38"/>
    <mergeCell ref="JIK38:JIL38"/>
    <mergeCell ref="JHO38:JHP38"/>
    <mergeCell ref="JHQ38:JHR38"/>
    <mergeCell ref="JHS38:JHT38"/>
    <mergeCell ref="JHU38:JHV38"/>
    <mergeCell ref="JHW38:JHX38"/>
    <mergeCell ref="JHY38:JHZ38"/>
    <mergeCell ref="JHC38:JHD38"/>
    <mergeCell ref="JHE38:JHF38"/>
    <mergeCell ref="JHG38:JHH38"/>
    <mergeCell ref="JHI38:JHJ38"/>
    <mergeCell ref="JHK38:JHL38"/>
    <mergeCell ref="JHM38:JHN38"/>
    <mergeCell ref="JJK38:JJL38"/>
    <mergeCell ref="JJM38:JJN38"/>
    <mergeCell ref="JJO38:JJP38"/>
    <mergeCell ref="JJQ38:JJR38"/>
    <mergeCell ref="JJS38:JJT38"/>
    <mergeCell ref="JJU38:JJV38"/>
    <mergeCell ref="JIY38:JIZ38"/>
    <mergeCell ref="JJA38:JJB38"/>
    <mergeCell ref="JJC38:JJD38"/>
    <mergeCell ref="JJE38:JJF38"/>
    <mergeCell ref="JJG38:JJH38"/>
    <mergeCell ref="JJI38:JJJ38"/>
    <mergeCell ref="JIM38:JIN38"/>
    <mergeCell ref="JIO38:JIP38"/>
    <mergeCell ref="JIQ38:JIR38"/>
    <mergeCell ref="JIS38:JIT38"/>
    <mergeCell ref="JIU38:JIV38"/>
    <mergeCell ref="JIW38:JIX38"/>
    <mergeCell ref="JKU38:JKV38"/>
    <mergeCell ref="JKW38:JKX38"/>
    <mergeCell ref="JKY38:JKZ38"/>
    <mergeCell ref="JLA38:JLB38"/>
    <mergeCell ref="JLC38:JLD38"/>
    <mergeCell ref="JLE38:JLF38"/>
    <mergeCell ref="JKI38:JKJ38"/>
    <mergeCell ref="JKK38:JKL38"/>
    <mergeCell ref="JKM38:JKN38"/>
    <mergeCell ref="JKO38:JKP38"/>
    <mergeCell ref="JKQ38:JKR38"/>
    <mergeCell ref="JKS38:JKT38"/>
    <mergeCell ref="JJW38:JJX38"/>
    <mergeCell ref="JJY38:JJZ38"/>
    <mergeCell ref="JKA38:JKB38"/>
    <mergeCell ref="JKC38:JKD38"/>
    <mergeCell ref="JKE38:JKF38"/>
    <mergeCell ref="JKG38:JKH38"/>
    <mergeCell ref="JME38:JMF38"/>
    <mergeCell ref="JMG38:JMH38"/>
    <mergeCell ref="JMI38:JMJ38"/>
    <mergeCell ref="JMK38:JML38"/>
    <mergeCell ref="JMM38:JMN38"/>
    <mergeCell ref="JMO38:JMP38"/>
    <mergeCell ref="JLS38:JLT38"/>
    <mergeCell ref="JLU38:JLV38"/>
    <mergeCell ref="JLW38:JLX38"/>
    <mergeCell ref="JLY38:JLZ38"/>
    <mergeCell ref="JMA38:JMB38"/>
    <mergeCell ref="JMC38:JMD38"/>
    <mergeCell ref="JLG38:JLH38"/>
    <mergeCell ref="JLI38:JLJ38"/>
    <mergeCell ref="JLK38:JLL38"/>
    <mergeCell ref="JLM38:JLN38"/>
    <mergeCell ref="JLO38:JLP38"/>
    <mergeCell ref="JLQ38:JLR38"/>
    <mergeCell ref="JNO38:JNP38"/>
    <mergeCell ref="JNQ38:JNR38"/>
    <mergeCell ref="JNS38:JNT38"/>
    <mergeCell ref="JNU38:JNV38"/>
    <mergeCell ref="JNW38:JNX38"/>
    <mergeCell ref="JNY38:JNZ38"/>
    <mergeCell ref="JNC38:JND38"/>
    <mergeCell ref="JNE38:JNF38"/>
    <mergeCell ref="JNG38:JNH38"/>
    <mergeCell ref="JNI38:JNJ38"/>
    <mergeCell ref="JNK38:JNL38"/>
    <mergeCell ref="JNM38:JNN38"/>
    <mergeCell ref="JMQ38:JMR38"/>
    <mergeCell ref="JMS38:JMT38"/>
    <mergeCell ref="JMU38:JMV38"/>
    <mergeCell ref="JMW38:JMX38"/>
    <mergeCell ref="JMY38:JMZ38"/>
    <mergeCell ref="JNA38:JNB38"/>
    <mergeCell ref="JOY38:JOZ38"/>
    <mergeCell ref="JPA38:JPB38"/>
    <mergeCell ref="JPC38:JPD38"/>
    <mergeCell ref="JPE38:JPF38"/>
    <mergeCell ref="JPG38:JPH38"/>
    <mergeCell ref="JPI38:JPJ38"/>
    <mergeCell ref="JOM38:JON38"/>
    <mergeCell ref="JOO38:JOP38"/>
    <mergeCell ref="JOQ38:JOR38"/>
    <mergeCell ref="JOS38:JOT38"/>
    <mergeCell ref="JOU38:JOV38"/>
    <mergeCell ref="JOW38:JOX38"/>
    <mergeCell ref="JOA38:JOB38"/>
    <mergeCell ref="JOC38:JOD38"/>
    <mergeCell ref="JOE38:JOF38"/>
    <mergeCell ref="JOG38:JOH38"/>
    <mergeCell ref="JOI38:JOJ38"/>
    <mergeCell ref="JOK38:JOL38"/>
    <mergeCell ref="JQI38:JQJ38"/>
    <mergeCell ref="JQK38:JQL38"/>
    <mergeCell ref="JQM38:JQN38"/>
    <mergeCell ref="JQO38:JQP38"/>
    <mergeCell ref="JQQ38:JQR38"/>
    <mergeCell ref="JQS38:JQT38"/>
    <mergeCell ref="JPW38:JPX38"/>
    <mergeCell ref="JPY38:JPZ38"/>
    <mergeCell ref="JQA38:JQB38"/>
    <mergeCell ref="JQC38:JQD38"/>
    <mergeCell ref="JQE38:JQF38"/>
    <mergeCell ref="JQG38:JQH38"/>
    <mergeCell ref="JPK38:JPL38"/>
    <mergeCell ref="JPM38:JPN38"/>
    <mergeCell ref="JPO38:JPP38"/>
    <mergeCell ref="JPQ38:JPR38"/>
    <mergeCell ref="JPS38:JPT38"/>
    <mergeCell ref="JPU38:JPV38"/>
    <mergeCell ref="JRS38:JRT38"/>
    <mergeCell ref="JRU38:JRV38"/>
    <mergeCell ref="JRW38:JRX38"/>
    <mergeCell ref="JRY38:JRZ38"/>
    <mergeCell ref="JSA38:JSB38"/>
    <mergeCell ref="JSC38:JSD38"/>
    <mergeCell ref="JRG38:JRH38"/>
    <mergeCell ref="JRI38:JRJ38"/>
    <mergeCell ref="JRK38:JRL38"/>
    <mergeCell ref="JRM38:JRN38"/>
    <mergeCell ref="JRO38:JRP38"/>
    <mergeCell ref="JRQ38:JRR38"/>
    <mergeCell ref="JQU38:JQV38"/>
    <mergeCell ref="JQW38:JQX38"/>
    <mergeCell ref="JQY38:JQZ38"/>
    <mergeCell ref="JRA38:JRB38"/>
    <mergeCell ref="JRC38:JRD38"/>
    <mergeCell ref="JRE38:JRF38"/>
    <mergeCell ref="JTC38:JTD38"/>
    <mergeCell ref="JTE38:JTF38"/>
    <mergeCell ref="JTG38:JTH38"/>
    <mergeCell ref="JTI38:JTJ38"/>
    <mergeCell ref="JTK38:JTL38"/>
    <mergeCell ref="JTM38:JTN38"/>
    <mergeCell ref="JSQ38:JSR38"/>
    <mergeCell ref="JSS38:JST38"/>
    <mergeCell ref="JSU38:JSV38"/>
    <mergeCell ref="JSW38:JSX38"/>
    <mergeCell ref="JSY38:JSZ38"/>
    <mergeCell ref="JTA38:JTB38"/>
    <mergeCell ref="JSE38:JSF38"/>
    <mergeCell ref="JSG38:JSH38"/>
    <mergeCell ref="JSI38:JSJ38"/>
    <mergeCell ref="JSK38:JSL38"/>
    <mergeCell ref="JSM38:JSN38"/>
    <mergeCell ref="JSO38:JSP38"/>
    <mergeCell ref="JUM38:JUN38"/>
    <mergeCell ref="JUO38:JUP38"/>
    <mergeCell ref="JUQ38:JUR38"/>
    <mergeCell ref="JUS38:JUT38"/>
    <mergeCell ref="JUU38:JUV38"/>
    <mergeCell ref="JUW38:JUX38"/>
    <mergeCell ref="JUA38:JUB38"/>
    <mergeCell ref="JUC38:JUD38"/>
    <mergeCell ref="JUE38:JUF38"/>
    <mergeCell ref="JUG38:JUH38"/>
    <mergeCell ref="JUI38:JUJ38"/>
    <mergeCell ref="JUK38:JUL38"/>
    <mergeCell ref="JTO38:JTP38"/>
    <mergeCell ref="JTQ38:JTR38"/>
    <mergeCell ref="JTS38:JTT38"/>
    <mergeCell ref="JTU38:JTV38"/>
    <mergeCell ref="JTW38:JTX38"/>
    <mergeCell ref="JTY38:JTZ38"/>
    <mergeCell ref="JVW38:JVX38"/>
    <mergeCell ref="JVY38:JVZ38"/>
    <mergeCell ref="JWA38:JWB38"/>
    <mergeCell ref="JWC38:JWD38"/>
    <mergeCell ref="JWE38:JWF38"/>
    <mergeCell ref="JWG38:JWH38"/>
    <mergeCell ref="JVK38:JVL38"/>
    <mergeCell ref="JVM38:JVN38"/>
    <mergeCell ref="JVO38:JVP38"/>
    <mergeCell ref="JVQ38:JVR38"/>
    <mergeCell ref="JVS38:JVT38"/>
    <mergeCell ref="JVU38:JVV38"/>
    <mergeCell ref="JUY38:JUZ38"/>
    <mergeCell ref="JVA38:JVB38"/>
    <mergeCell ref="JVC38:JVD38"/>
    <mergeCell ref="JVE38:JVF38"/>
    <mergeCell ref="JVG38:JVH38"/>
    <mergeCell ref="JVI38:JVJ38"/>
    <mergeCell ref="JXG38:JXH38"/>
    <mergeCell ref="JXI38:JXJ38"/>
    <mergeCell ref="JXK38:JXL38"/>
    <mergeCell ref="JXM38:JXN38"/>
    <mergeCell ref="JXO38:JXP38"/>
    <mergeCell ref="JXQ38:JXR38"/>
    <mergeCell ref="JWU38:JWV38"/>
    <mergeCell ref="JWW38:JWX38"/>
    <mergeCell ref="JWY38:JWZ38"/>
    <mergeCell ref="JXA38:JXB38"/>
    <mergeCell ref="JXC38:JXD38"/>
    <mergeCell ref="JXE38:JXF38"/>
    <mergeCell ref="JWI38:JWJ38"/>
    <mergeCell ref="JWK38:JWL38"/>
    <mergeCell ref="JWM38:JWN38"/>
    <mergeCell ref="JWO38:JWP38"/>
    <mergeCell ref="JWQ38:JWR38"/>
    <mergeCell ref="JWS38:JWT38"/>
    <mergeCell ref="JYQ38:JYR38"/>
    <mergeCell ref="JYS38:JYT38"/>
    <mergeCell ref="JYU38:JYV38"/>
    <mergeCell ref="JYW38:JYX38"/>
    <mergeCell ref="JYY38:JYZ38"/>
    <mergeCell ref="JZA38:JZB38"/>
    <mergeCell ref="JYE38:JYF38"/>
    <mergeCell ref="JYG38:JYH38"/>
    <mergeCell ref="JYI38:JYJ38"/>
    <mergeCell ref="JYK38:JYL38"/>
    <mergeCell ref="JYM38:JYN38"/>
    <mergeCell ref="JYO38:JYP38"/>
    <mergeCell ref="JXS38:JXT38"/>
    <mergeCell ref="JXU38:JXV38"/>
    <mergeCell ref="JXW38:JXX38"/>
    <mergeCell ref="JXY38:JXZ38"/>
    <mergeCell ref="JYA38:JYB38"/>
    <mergeCell ref="JYC38:JYD38"/>
    <mergeCell ref="KAA38:KAB38"/>
    <mergeCell ref="KAC38:KAD38"/>
    <mergeCell ref="KAE38:KAF38"/>
    <mergeCell ref="KAG38:KAH38"/>
    <mergeCell ref="KAI38:KAJ38"/>
    <mergeCell ref="KAK38:KAL38"/>
    <mergeCell ref="JZO38:JZP38"/>
    <mergeCell ref="JZQ38:JZR38"/>
    <mergeCell ref="JZS38:JZT38"/>
    <mergeCell ref="JZU38:JZV38"/>
    <mergeCell ref="JZW38:JZX38"/>
    <mergeCell ref="JZY38:JZZ38"/>
    <mergeCell ref="JZC38:JZD38"/>
    <mergeCell ref="JZE38:JZF38"/>
    <mergeCell ref="JZG38:JZH38"/>
    <mergeCell ref="JZI38:JZJ38"/>
    <mergeCell ref="JZK38:JZL38"/>
    <mergeCell ref="JZM38:JZN38"/>
    <mergeCell ref="KBK38:KBL38"/>
    <mergeCell ref="KBM38:KBN38"/>
    <mergeCell ref="KBO38:KBP38"/>
    <mergeCell ref="KBQ38:KBR38"/>
    <mergeCell ref="KBS38:KBT38"/>
    <mergeCell ref="KBU38:KBV38"/>
    <mergeCell ref="KAY38:KAZ38"/>
    <mergeCell ref="KBA38:KBB38"/>
    <mergeCell ref="KBC38:KBD38"/>
    <mergeCell ref="KBE38:KBF38"/>
    <mergeCell ref="KBG38:KBH38"/>
    <mergeCell ref="KBI38:KBJ38"/>
    <mergeCell ref="KAM38:KAN38"/>
    <mergeCell ref="KAO38:KAP38"/>
    <mergeCell ref="KAQ38:KAR38"/>
    <mergeCell ref="KAS38:KAT38"/>
    <mergeCell ref="KAU38:KAV38"/>
    <mergeCell ref="KAW38:KAX38"/>
    <mergeCell ref="KCU38:KCV38"/>
    <mergeCell ref="KCW38:KCX38"/>
    <mergeCell ref="KCY38:KCZ38"/>
    <mergeCell ref="KDA38:KDB38"/>
    <mergeCell ref="KDC38:KDD38"/>
    <mergeCell ref="KDE38:KDF38"/>
    <mergeCell ref="KCI38:KCJ38"/>
    <mergeCell ref="KCK38:KCL38"/>
    <mergeCell ref="KCM38:KCN38"/>
    <mergeCell ref="KCO38:KCP38"/>
    <mergeCell ref="KCQ38:KCR38"/>
    <mergeCell ref="KCS38:KCT38"/>
    <mergeCell ref="KBW38:KBX38"/>
    <mergeCell ref="KBY38:KBZ38"/>
    <mergeCell ref="KCA38:KCB38"/>
    <mergeCell ref="KCC38:KCD38"/>
    <mergeCell ref="KCE38:KCF38"/>
    <mergeCell ref="KCG38:KCH38"/>
    <mergeCell ref="KEE38:KEF38"/>
    <mergeCell ref="KEG38:KEH38"/>
    <mergeCell ref="KEI38:KEJ38"/>
    <mergeCell ref="KEK38:KEL38"/>
    <mergeCell ref="KEM38:KEN38"/>
    <mergeCell ref="KEO38:KEP38"/>
    <mergeCell ref="KDS38:KDT38"/>
    <mergeCell ref="KDU38:KDV38"/>
    <mergeCell ref="KDW38:KDX38"/>
    <mergeCell ref="KDY38:KDZ38"/>
    <mergeCell ref="KEA38:KEB38"/>
    <mergeCell ref="KEC38:KED38"/>
    <mergeCell ref="KDG38:KDH38"/>
    <mergeCell ref="KDI38:KDJ38"/>
    <mergeCell ref="KDK38:KDL38"/>
    <mergeCell ref="KDM38:KDN38"/>
    <mergeCell ref="KDO38:KDP38"/>
    <mergeCell ref="KDQ38:KDR38"/>
    <mergeCell ref="KFO38:KFP38"/>
    <mergeCell ref="KFQ38:KFR38"/>
    <mergeCell ref="KFS38:KFT38"/>
    <mergeCell ref="KFU38:KFV38"/>
    <mergeCell ref="KFW38:KFX38"/>
    <mergeCell ref="KFY38:KFZ38"/>
    <mergeCell ref="KFC38:KFD38"/>
    <mergeCell ref="KFE38:KFF38"/>
    <mergeCell ref="KFG38:KFH38"/>
    <mergeCell ref="KFI38:KFJ38"/>
    <mergeCell ref="KFK38:KFL38"/>
    <mergeCell ref="KFM38:KFN38"/>
    <mergeCell ref="KEQ38:KER38"/>
    <mergeCell ref="KES38:KET38"/>
    <mergeCell ref="KEU38:KEV38"/>
    <mergeCell ref="KEW38:KEX38"/>
    <mergeCell ref="KEY38:KEZ38"/>
    <mergeCell ref="KFA38:KFB38"/>
    <mergeCell ref="KGY38:KGZ38"/>
    <mergeCell ref="KHA38:KHB38"/>
    <mergeCell ref="KHC38:KHD38"/>
    <mergeCell ref="KHE38:KHF38"/>
    <mergeCell ref="KHG38:KHH38"/>
    <mergeCell ref="KHI38:KHJ38"/>
    <mergeCell ref="KGM38:KGN38"/>
    <mergeCell ref="KGO38:KGP38"/>
    <mergeCell ref="KGQ38:KGR38"/>
    <mergeCell ref="KGS38:KGT38"/>
    <mergeCell ref="KGU38:KGV38"/>
    <mergeCell ref="KGW38:KGX38"/>
    <mergeCell ref="KGA38:KGB38"/>
    <mergeCell ref="KGC38:KGD38"/>
    <mergeCell ref="KGE38:KGF38"/>
    <mergeCell ref="KGG38:KGH38"/>
    <mergeCell ref="KGI38:KGJ38"/>
    <mergeCell ref="KGK38:KGL38"/>
    <mergeCell ref="KII38:KIJ38"/>
    <mergeCell ref="KIK38:KIL38"/>
    <mergeCell ref="KIM38:KIN38"/>
    <mergeCell ref="KIO38:KIP38"/>
    <mergeCell ref="KIQ38:KIR38"/>
    <mergeCell ref="KIS38:KIT38"/>
    <mergeCell ref="KHW38:KHX38"/>
    <mergeCell ref="KHY38:KHZ38"/>
    <mergeCell ref="KIA38:KIB38"/>
    <mergeCell ref="KIC38:KID38"/>
    <mergeCell ref="KIE38:KIF38"/>
    <mergeCell ref="KIG38:KIH38"/>
    <mergeCell ref="KHK38:KHL38"/>
    <mergeCell ref="KHM38:KHN38"/>
    <mergeCell ref="KHO38:KHP38"/>
    <mergeCell ref="KHQ38:KHR38"/>
    <mergeCell ref="KHS38:KHT38"/>
    <mergeCell ref="KHU38:KHV38"/>
    <mergeCell ref="KJS38:KJT38"/>
    <mergeCell ref="KJU38:KJV38"/>
    <mergeCell ref="KJW38:KJX38"/>
    <mergeCell ref="KJY38:KJZ38"/>
    <mergeCell ref="KKA38:KKB38"/>
    <mergeCell ref="KKC38:KKD38"/>
    <mergeCell ref="KJG38:KJH38"/>
    <mergeCell ref="KJI38:KJJ38"/>
    <mergeCell ref="KJK38:KJL38"/>
    <mergeCell ref="KJM38:KJN38"/>
    <mergeCell ref="KJO38:KJP38"/>
    <mergeCell ref="KJQ38:KJR38"/>
    <mergeCell ref="KIU38:KIV38"/>
    <mergeCell ref="KIW38:KIX38"/>
    <mergeCell ref="KIY38:KIZ38"/>
    <mergeCell ref="KJA38:KJB38"/>
    <mergeCell ref="KJC38:KJD38"/>
    <mergeCell ref="KJE38:KJF38"/>
    <mergeCell ref="KLC38:KLD38"/>
    <mergeCell ref="KLE38:KLF38"/>
    <mergeCell ref="KLG38:KLH38"/>
    <mergeCell ref="KLI38:KLJ38"/>
    <mergeCell ref="KLK38:KLL38"/>
    <mergeCell ref="KLM38:KLN38"/>
    <mergeCell ref="KKQ38:KKR38"/>
    <mergeCell ref="KKS38:KKT38"/>
    <mergeCell ref="KKU38:KKV38"/>
    <mergeCell ref="KKW38:KKX38"/>
    <mergeCell ref="KKY38:KKZ38"/>
    <mergeCell ref="KLA38:KLB38"/>
    <mergeCell ref="KKE38:KKF38"/>
    <mergeCell ref="KKG38:KKH38"/>
    <mergeCell ref="KKI38:KKJ38"/>
    <mergeCell ref="KKK38:KKL38"/>
    <mergeCell ref="KKM38:KKN38"/>
    <mergeCell ref="KKO38:KKP38"/>
    <mergeCell ref="KMM38:KMN38"/>
    <mergeCell ref="KMO38:KMP38"/>
    <mergeCell ref="KMQ38:KMR38"/>
    <mergeCell ref="KMS38:KMT38"/>
    <mergeCell ref="KMU38:KMV38"/>
    <mergeCell ref="KMW38:KMX38"/>
    <mergeCell ref="KMA38:KMB38"/>
    <mergeCell ref="KMC38:KMD38"/>
    <mergeCell ref="KME38:KMF38"/>
    <mergeCell ref="KMG38:KMH38"/>
    <mergeCell ref="KMI38:KMJ38"/>
    <mergeCell ref="KMK38:KML38"/>
    <mergeCell ref="KLO38:KLP38"/>
    <mergeCell ref="KLQ38:KLR38"/>
    <mergeCell ref="KLS38:KLT38"/>
    <mergeCell ref="KLU38:KLV38"/>
    <mergeCell ref="KLW38:KLX38"/>
    <mergeCell ref="KLY38:KLZ38"/>
    <mergeCell ref="KNW38:KNX38"/>
    <mergeCell ref="KNY38:KNZ38"/>
    <mergeCell ref="KOA38:KOB38"/>
    <mergeCell ref="KOC38:KOD38"/>
    <mergeCell ref="KOE38:KOF38"/>
    <mergeCell ref="KOG38:KOH38"/>
    <mergeCell ref="KNK38:KNL38"/>
    <mergeCell ref="KNM38:KNN38"/>
    <mergeCell ref="KNO38:KNP38"/>
    <mergeCell ref="KNQ38:KNR38"/>
    <mergeCell ref="KNS38:KNT38"/>
    <mergeCell ref="KNU38:KNV38"/>
    <mergeCell ref="KMY38:KMZ38"/>
    <mergeCell ref="KNA38:KNB38"/>
    <mergeCell ref="KNC38:KND38"/>
    <mergeCell ref="KNE38:KNF38"/>
    <mergeCell ref="KNG38:KNH38"/>
    <mergeCell ref="KNI38:KNJ38"/>
    <mergeCell ref="KPG38:KPH38"/>
    <mergeCell ref="KPI38:KPJ38"/>
    <mergeCell ref="KPK38:KPL38"/>
    <mergeCell ref="KPM38:KPN38"/>
    <mergeCell ref="KPO38:KPP38"/>
    <mergeCell ref="KPQ38:KPR38"/>
    <mergeCell ref="KOU38:KOV38"/>
    <mergeCell ref="KOW38:KOX38"/>
    <mergeCell ref="KOY38:KOZ38"/>
    <mergeCell ref="KPA38:KPB38"/>
    <mergeCell ref="KPC38:KPD38"/>
    <mergeCell ref="KPE38:KPF38"/>
    <mergeCell ref="KOI38:KOJ38"/>
    <mergeCell ref="KOK38:KOL38"/>
    <mergeCell ref="KOM38:KON38"/>
    <mergeCell ref="KOO38:KOP38"/>
    <mergeCell ref="KOQ38:KOR38"/>
    <mergeCell ref="KOS38:KOT38"/>
    <mergeCell ref="KQQ38:KQR38"/>
    <mergeCell ref="KQS38:KQT38"/>
    <mergeCell ref="KQU38:KQV38"/>
    <mergeCell ref="KQW38:KQX38"/>
    <mergeCell ref="KQY38:KQZ38"/>
    <mergeCell ref="KRA38:KRB38"/>
    <mergeCell ref="KQE38:KQF38"/>
    <mergeCell ref="KQG38:KQH38"/>
    <mergeCell ref="KQI38:KQJ38"/>
    <mergeCell ref="KQK38:KQL38"/>
    <mergeCell ref="KQM38:KQN38"/>
    <mergeCell ref="KQO38:KQP38"/>
    <mergeCell ref="KPS38:KPT38"/>
    <mergeCell ref="KPU38:KPV38"/>
    <mergeCell ref="KPW38:KPX38"/>
    <mergeCell ref="KPY38:KPZ38"/>
    <mergeCell ref="KQA38:KQB38"/>
    <mergeCell ref="KQC38:KQD38"/>
    <mergeCell ref="KSA38:KSB38"/>
    <mergeCell ref="KSC38:KSD38"/>
    <mergeCell ref="KSE38:KSF38"/>
    <mergeCell ref="KSG38:KSH38"/>
    <mergeCell ref="KSI38:KSJ38"/>
    <mergeCell ref="KSK38:KSL38"/>
    <mergeCell ref="KRO38:KRP38"/>
    <mergeCell ref="KRQ38:KRR38"/>
    <mergeCell ref="KRS38:KRT38"/>
    <mergeCell ref="KRU38:KRV38"/>
    <mergeCell ref="KRW38:KRX38"/>
    <mergeCell ref="KRY38:KRZ38"/>
    <mergeCell ref="KRC38:KRD38"/>
    <mergeCell ref="KRE38:KRF38"/>
    <mergeCell ref="KRG38:KRH38"/>
    <mergeCell ref="KRI38:KRJ38"/>
    <mergeCell ref="KRK38:KRL38"/>
    <mergeCell ref="KRM38:KRN38"/>
    <mergeCell ref="KTK38:KTL38"/>
    <mergeCell ref="KTM38:KTN38"/>
    <mergeCell ref="KTO38:KTP38"/>
    <mergeCell ref="KTQ38:KTR38"/>
    <mergeCell ref="KTS38:KTT38"/>
    <mergeCell ref="KTU38:KTV38"/>
    <mergeCell ref="KSY38:KSZ38"/>
    <mergeCell ref="KTA38:KTB38"/>
    <mergeCell ref="KTC38:KTD38"/>
    <mergeCell ref="KTE38:KTF38"/>
    <mergeCell ref="KTG38:KTH38"/>
    <mergeCell ref="KTI38:KTJ38"/>
    <mergeCell ref="KSM38:KSN38"/>
    <mergeCell ref="KSO38:KSP38"/>
    <mergeCell ref="KSQ38:KSR38"/>
    <mergeCell ref="KSS38:KST38"/>
    <mergeCell ref="KSU38:KSV38"/>
    <mergeCell ref="KSW38:KSX38"/>
    <mergeCell ref="KUU38:KUV38"/>
    <mergeCell ref="KUW38:KUX38"/>
    <mergeCell ref="KUY38:KUZ38"/>
    <mergeCell ref="KVA38:KVB38"/>
    <mergeCell ref="KVC38:KVD38"/>
    <mergeCell ref="KVE38:KVF38"/>
    <mergeCell ref="KUI38:KUJ38"/>
    <mergeCell ref="KUK38:KUL38"/>
    <mergeCell ref="KUM38:KUN38"/>
    <mergeCell ref="KUO38:KUP38"/>
    <mergeCell ref="KUQ38:KUR38"/>
    <mergeCell ref="KUS38:KUT38"/>
    <mergeCell ref="KTW38:KTX38"/>
    <mergeCell ref="KTY38:KTZ38"/>
    <mergeCell ref="KUA38:KUB38"/>
    <mergeCell ref="KUC38:KUD38"/>
    <mergeCell ref="KUE38:KUF38"/>
    <mergeCell ref="KUG38:KUH38"/>
    <mergeCell ref="KWE38:KWF38"/>
    <mergeCell ref="KWG38:KWH38"/>
    <mergeCell ref="KWI38:KWJ38"/>
    <mergeCell ref="KWK38:KWL38"/>
    <mergeCell ref="KWM38:KWN38"/>
    <mergeCell ref="KWO38:KWP38"/>
    <mergeCell ref="KVS38:KVT38"/>
    <mergeCell ref="KVU38:KVV38"/>
    <mergeCell ref="KVW38:KVX38"/>
    <mergeCell ref="KVY38:KVZ38"/>
    <mergeCell ref="KWA38:KWB38"/>
    <mergeCell ref="KWC38:KWD38"/>
    <mergeCell ref="KVG38:KVH38"/>
    <mergeCell ref="KVI38:KVJ38"/>
    <mergeCell ref="KVK38:KVL38"/>
    <mergeCell ref="KVM38:KVN38"/>
    <mergeCell ref="KVO38:KVP38"/>
    <mergeCell ref="KVQ38:KVR38"/>
    <mergeCell ref="KXO38:KXP38"/>
    <mergeCell ref="KXQ38:KXR38"/>
    <mergeCell ref="KXS38:KXT38"/>
    <mergeCell ref="KXU38:KXV38"/>
    <mergeCell ref="KXW38:KXX38"/>
    <mergeCell ref="KXY38:KXZ38"/>
    <mergeCell ref="KXC38:KXD38"/>
    <mergeCell ref="KXE38:KXF38"/>
    <mergeCell ref="KXG38:KXH38"/>
    <mergeCell ref="KXI38:KXJ38"/>
    <mergeCell ref="KXK38:KXL38"/>
    <mergeCell ref="KXM38:KXN38"/>
    <mergeCell ref="KWQ38:KWR38"/>
    <mergeCell ref="KWS38:KWT38"/>
    <mergeCell ref="KWU38:KWV38"/>
    <mergeCell ref="KWW38:KWX38"/>
    <mergeCell ref="KWY38:KWZ38"/>
    <mergeCell ref="KXA38:KXB38"/>
    <mergeCell ref="KYY38:KYZ38"/>
    <mergeCell ref="KZA38:KZB38"/>
    <mergeCell ref="KZC38:KZD38"/>
    <mergeCell ref="KZE38:KZF38"/>
    <mergeCell ref="KZG38:KZH38"/>
    <mergeCell ref="KZI38:KZJ38"/>
    <mergeCell ref="KYM38:KYN38"/>
    <mergeCell ref="KYO38:KYP38"/>
    <mergeCell ref="KYQ38:KYR38"/>
    <mergeCell ref="KYS38:KYT38"/>
    <mergeCell ref="KYU38:KYV38"/>
    <mergeCell ref="KYW38:KYX38"/>
    <mergeCell ref="KYA38:KYB38"/>
    <mergeCell ref="KYC38:KYD38"/>
    <mergeCell ref="KYE38:KYF38"/>
    <mergeCell ref="KYG38:KYH38"/>
    <mergeCell ref="KYI38:KYJ38"/>
    <mergeCell ref="KYK38:KYL38"/>
    <mergeCell ref="LAI38:LAJ38"/>
    <mergeCell ref="LAK38:LAL38"/>
    <mergeCell ref="LAM38:LAN38"/>
    <mergeCell ref="LAO38:LAP38"/>
    <mergeCell ref="LAQ38:LAR38"/>
    <mergeCell ref="LAS38:LAT38"/>
    <mergeCell ref="KZW38:KZX38"/>
    <mergeCell ref="KZY38:KZZ38"/>
    <mergeCell ref="LAA38:LAB38"/>
    <mergeCell ref="LAC38:LAD38"/>
    <mergeCell ref="LAE38:LAF38"/>
    <mergeCell ref="LAG38:LAH38"/>
    <mergeCell ref="KZK38:KZL38"/>
    <mergeCell ref="KZM38:KZN38"/>
    <mergeCell ref="KZO38:KZP38"/>
    <mergeCell ref="KZQ38:KZR38"/>
    <mergeCell ref="KZS38:KZT38"/>
    <mergeCell ref="KZU38:KZV38"/>
    <mergeCell ref="LBS38:LBT38"/>
    <mergeCell ref="LBU38:LBV38"/>
    <mergeCell ref="LBW38:LBX38"/>
    <mergeCell ref="LBY38:LBZ38"/>
    <mergeCell ref="LCA38:LCB38"/>
    <mergeCell ref="LCC38:LCD38"/>
    <mergeCell ref="LBG38:LBH38"/>
    <mergeCell ref="LBI38:LBJ38"/>
    <mergeCell ref="LBK38:LBL38"/>
    <mergeCell ref="LBM38:LBN38"/>
    <mergeCell ref="LBO38:LBP38"/>
    <mergeCell ref="LBQ38:LBR38"/>
    <mergeCell ref="LAU38:LAV38"/>
    <mergeCell ref="LAW38:LAX38"/>
    <mergeCell ref="LAY38:LAZ38"/>
    <mergeCell ref="LBA38:LBB38"/>
    <mergeCell ref="LBC38:LBD38"/>
    <mergeCell ref="LBE38:LBF38"/>
    <mergeCell ref="LDC38:LDD38"/>
    <mergeCell ref="LDE38:LDF38"/>
    <mergeCell ref="LDG38:LDH38"/>
    <mergeCell ref="LDI38:LDJ38"/>
    <mergeCell ref="LDK38:LDL38"/>
    <mergeCell ref="LDM38:LDN38"/>
    <mergeCell ref="LCQ38:LCR38"/>
    <mergeCell ref="LCS38:LCT38"/>
    <mergeCell ref="LCU38:LCV38"/>
    <mergeCell ref="LCW38:LCX38"/>
    <mergeCell ref="LCY38:LCZ38"/>
    <mergeCell ref="LDA38:LDB38"/>
    <mergeCell ref="LCE38:LCF38"/>
    <mergeCell ref="LCG38:LCH38"/>
    <mergeCell ref="LCI38:LCJ38"/>
    <mergeCell ref="LCK38:LCL38"/>
    <mergeCell ref="LCM38:LCN38"/>
    <mergeCell ref="LCO38:LCP38"/>
    <mergeCell ref="LEM38:LEN38"/>
    <mergeCell ref="LEO38:LEP38"/>
    <mergeCell ref="LEQ38:LER38"/>
    <mergeCell ref="LES38:LET38"/>
    <mergeCell ref="LEU38:LEV38"/>
    <mergeCell ref="LEW38:LEX38"/>
    <mergeCell ref="LEA38:LEB38"/>
    <mergeCell ref="LEC38:LED38"/>
    <mergeCell ref="LEE38:LEF38"/>
    <mergeCell ref="LEG38:LEH38"/>
    <mergeCell ref="LEI38:LEJ38"/>
    <mergeCell ref="LEK38:LEL38"/>
    <mergeCell ref="LDO38:LDP38"/>
    <mergeCell ref="LDQ38:LDR38"/>
    <mergeCell ref="LDS38:LDT38"/>
    <mergeCell ref="LDU38:LDV38"/>
    <mergeCell ref="LDW38:LDX38"/>
    <mergeCell ref="LDY38:LDZ38"/>
    <mergeCell ref="LFW38:LFX38"/>
    <mergeCell ref="LFY38:LFZ38"/>
    <mergeCell ref="LGA38:LGB38"/>
    <mergeCell ref="LGC38:LGD38"/>
    <mergeCell ref="LGE38:LGF38"/>
    <mergeCell ref="LGG38:LGH38"/>
    <mergeCell ref="LFK38:LFL38"/>
    <mergeCell ref="LFM38:LFN38"/>
    <mergeCell ref="LFO38:LFP38"/>
    <mergeCell ref="LFQ38:LFR38"/>
    <mergeCell ref="LFS38:LFT38"/>
    <mergeCell ref="LFU38:LFV38"/>
    <mergeCell ref="LEY38:LEZ38"/>
    <mergeCell ref="LFA38:LFB38"/>
    <mergeCell ref="LFC38:LFD38"/>
    <mergeCell ref="LFE38:LFF38"/>
    <mergeCell ref="LFG38:LFH38"/>
    <mergeCell ref="LFI38:LFJ38"/>
    <mergeCell ref="LHG38:LHH38"/>
    <mergeCell ref="LHI38:LHJ38"/>
    <mergeCell ref="LHK38:LHL38"/>
    <mergeCell ref="LHM38:LHN38"/>
    <mergeCell ref="LHO38:LHP38"/>
    <mergeCell ref="LHQ38:LHR38"/>
    <mergeCell ref="LGU38:LGV38"/>
    <mergeCell ref="LGW38:LGX38"/>
    <mergeCell ref="LGY38:LGZ38"/>
    <mergeCell ref="LHA38:LHB38"/>
    <mergeCell ref="LHC38:LHD38"/>
    <mergeCell ref="LHE38:LHF38"/>
    <mergeCell ref="LGI38:LGJ38"/>
    <mergeCell ref="LGK38:LGL38"/>
    <mergeCell ref="LGM38:LGN38"/>
    <mergeCell ref="LGO38:LGP38"/>
    <mergeCell ref="LGQ38:LGR38"/>
    <mergeCell ref="LGS38:LGT38"/>
    <mergeCell ref="LIQ38:LIR38"/>
    <mergeCell ref="LIS38:LIT38"/>
    <mergeCell ref="LIU38:LIV38"/>
    <mergeCell ref="LIW38:LIX38"/>
    <mergeCell ref="LIY38:LIZ38"/>
    <mergeCell ref="LJA38:LJB38"/>
    <mergeCell ref="LIE38:LIF38"/>
    <mergeCell ref="LIG38:LIH38"/>
    <mergeCell ref="LII38:LIJ38"/>
    <mergeCell ref="LIK38:LIL38"/>
    <mergeCell ref="LIM38:LIN38"/>
    <mergeCell ref="LIO38:LIP38"/>
    <mergeCell ref="LHS38:LHT38"/>
    <mergeCell ref="LHU38:LHV38"/>
    <mergeCell ref="LHW38:LHX38"/>
    <mergeCell ref="LHY38:LHZ38"/>
    <mergeCell ref="LIA38:LIB38"/>
    <mergeCell ref="LIC38:LID38"/>
    <mergeCell ref="LKA38:LKB38"/>
    <mergeCell ref="LKC38:LKD38"/>
    <mergeCell ref="LKE38:LKF38"/>
    <mergeCell ref="LKG38:LKH38"/>
    <mergeCell ref="LKI38:LKJ38"/>
    <mergeCell ref="LKK38:LKL38"/>
    <mergeCell ref="LJO38:LJP38"/>
    <mergeCell ref="LJQ38:LJR38"/>
    <mergeCell ref="LJS38:LJT38"/>
    <mergeCell ref="LJU38:LJV38"/>
    <mergeCell ref="LJW38:LJX38"/>
    <mergeCell ref="LJY38:LJZ38"/>
    <mergeCell ref="LJC38:LJD38"/>
    <mergeCell ref="LJE38:LJF38"/>
    <mergeCell ref="LJG38:LJH38"/>
    <mergeCell ref="LJI38:LJJ38"/>
    <mergeCell ref="LJK38:LJL38"/>
    <mergeCell ref="LJM38:LJN38"/>
    <mergeCell ref="LLK38:LLL38"/>
    <mergeCell ref="LLM38:LLN38"/>
    <mergeCell ref="LLO38:LLP38"/>
    <mergeCell ref="LLQ38:LLR38"/>
    <mergeCell ref="LLS38:LLT38"/>
    <mergeCell ref="LLU38:LLV38"/>
    <mergeCell ref="LKY38:LKZ38"/>
    <mergeCell ref="LLA38:LLB38"/>
    <mergeCell ref="LLC38:LLD38"/>
    <mergeCell ref="LLE38:LLF38"/>
    <mergeCell ref="LLG38:LLH38"/>
    <mergeCell ref="LLI38:LLJ38"/>
    <mergeCell ref="LKM38:LKN38"/>
    <mergeCell ref="LKO38:LKP38"/>
    <mergeCell ref="LKQ38:LKR38"/>
    <mergeCell ref="LKS38:LKT38"/>
    <mergeCell ref="LKU38:LKV38"/>
    <mergeCell ref="LKW38:LKX38"/>
    <mergeCell ref="LMU38:LMV38"/>
    <mergeCell ref="LMW38:LMX38"/>
    <mergeCell ref="LMY38:LMZ38"/>
    <mergeCell ref="LNA38:LNB38"/>
    <mergeCell ref="LNC38:LND38"/>
    <mergeCell ref="LNE38:LNF38"/>
    <mergeCell ref="LMI38:LMJ38"/>
    <mergeCell ref="LMK38:LML38"/>
    <mergeCell ref="LMM38:LMN38"/>
    <mergeCell ref="LMO38:LMP38"/>
    <mergeCell ref="LMQ38:LMR38"/>
    <mergeCell ref="LMS38:LMT38"/>
    <mergeCell ref="LLW38:LLX38"/>
    <mergeCell ref="LLY38:LLZ38"/>
    <mergeCell ref="LMA38:LMB38"/>
    <mergeCell ref="LMC38:LMD38"/>
    <mergeCell ref="LME38:LMF38"/>
    <mergeCell ref="LMG38:LMH38"/>
    <mergeCell ref="LOE38:LOF38"/>
    <mergeCell ref="LOG38:LOH38"/>
    <mergeCell ref="LOI38:LOJ38"/>
    <mergeCell ref="LOK38:LOL38"/>
    <mergeCell ref="LOM38:LON38"/>
    <mergeCell ref="LOO38:LOP38"/>
    <mergeCell ref="LNS38:LNT38"/>
    <mergeCell ref="LNU38:LNV38"/>
    <mergeCell ref="LNW38:LNX38"/>
    <mergeCell ref="LNY38:LNZ38"/>
    <mergeCell ref="LOA38:LOB38"/>
    <mergeCell ref="LOC38:LOD38"/>
    <mergeCell ref="LNG38:LNH38"/>
    <mergeCell ref="LNI38:LNJ38"/>
    <mergeCell ref="LNK38:LNL38"/>
    <mergeCell ref="LNM38:LNN38"/>
    <mergeCell ref="LNO38:LNP38"/>
    <mergeCell ref="LNQ38:LNR38"/>
    <mergeCell ref="LPO38:LPP38"/>
    <mergeCell ref="LPQ38:LPR38"/>
    <mergeCell ref="LPS38:LPT38"/>
    <mergeCell ref="LPU38:LPV38"/>
    <mergeCell ref="LPW38:LPX38"/>
    <mergeCell ref="LPY38:LPZ38"/>
    <mergeCell ref="LPC38:LPD38"/>
    <mergeCell ref="LPE38:LPF38"/>
    <mergeCell ref="LPG38:LPH38"/>
    <mergeCell ref="LPI38:LPJ38"/>
    <mergeCell ref="LPK38:LPL38"/>
    <mergeCell ref="LPM38:LPN38"/>
    <mergeCell ref="LOQ38:LOR38"/>
    <mergeCell ref="LOS38:LOT38"/>
    <mergeCell ref="LOU38:LOV38"/>
    <mergeCell ref="LOW38:LOX38"/>
    <mergeCell ref="LOY38:LOZ38"/>
    <mergeCell ref="LPA38:LPB38"/>
    <mergeCell ref="LQY38:LQZ38"/>
    <mergeCell ref="LRA38:LRB38"/>
    <mergeCell ref="LRC38:LRD38"/>
    <mergeCell ref="LRE38:LRF38"/>
    <mergeCell ref="LRG38:LRH38"/>
    <mergeCell ref="LRI38:LRJ38"/>
    <mergeCell ref="LQM38:LQN38"/>
    <mergeCell ref="LQO38:LQP38"/>
    <mergeCell ref="LQQ38:LQR38"/>
    <mergeCell ref="LQS38:LQT38"/>
    <mergeCell ref="LQU38:LQV38"/>
    <mergeCell ref="LQW38:LQX38"/>
    <mergeCell ref="LQA38:LQB38"/>
    <mergeCell ref="LQC38:LQD38"/>
    <mergeCell ref="LQE38:LQF38"/>
    <mergeCell ref="LQG38:LQH38"/>
    <mergeCell ref="LQI38:LQJ38"/>
    <mergeCell ref="LQK38:LQL38"/>
    <mergeCell ref="LSI38:LSJ38"/>
    <mergeCell ref="LSK38:LSL38"/>
    <mergeCell ref="LSM38:LSN38"/>
    <mergeCell ref="LSO38:LSP38"/>
    <mergeCell ref="LSQ38:LSR38"/>
    <mergeCell ref="LSS38:LST38"/>
    <mergeCell ref="LRW38:LRX38"/>
    <mergeCell ref="LRY38:LRZ38"/>
    <mergeCell ref="LSA38:LSB38"/>
    <mergeCell ref="LSC38:LSD38"/>
    <mergeCell ref="LSE38:LSF38"/>
    <mergeCell ref="LSG38:LSH38"/>
    <mergeCell ref="LRK38:LRL38"/>
    <mergeCell ref="LRM38:LRN38"/>
    <mergeCell ref="LRO38:LRP38"/>
    <mergeCell ref="LRQ38:LRR38"/>
    <mergeCell ref="LRS38:LRT38"/>
    <mergeCell ref="LRU38:LRV38"/>
    <mergeCell ref="LTS38:LTT38"/>
    <mergeCell ref="LTU38:LTV38"/>
    <mergeCell ref="LTW38:LTX38"/>
    <mergeCell ref="LTY38:LTZ38"/>
    <mergeCell ref="LUA38:LUB38"/>
    <mergeCell ref="LUC38:LUD38"/>
    <mergeCell ref="LTG38:LTH38"/>
    <mergeCell ref="LTI38:LTJ38"/>
    <mergeCell ref="LTK38:LTL38"/>
    <mergeCell ref="LTM38:LTN38"/>
    <mergeCell ref="LTO38:LTP38"/>
    <mergeCell ref="LTQ38:LTR38"/>
    <mergeCell ref="LSU38:LSV38"/>
    <mergeCell ref="LSW38:LSX38"/>
    <mergeCell ref="LSY38:LSZ38"/>
    <mergeCell ref="LTA38:LTB38"/>
    <mergeCell ref="LTC38:LTD38"/>
    <mergeCell ref="LTE38:LTF38"/>
    <mergeCell ref="LVC38:LVD38"/>
    <mergeCell ref="LVE38:LVF38"/>
    <mergeCell ref="LVG38:LVH38"/>
    <mergeCell ref="LVI38:LVJ38"/>
    <mergeCell ref="LVK38:LVL38"/>
    <mergeCell ref="LVM38:LVN38"/>
    <mergeCell ref="LUQ38:LUR38"/>
    <mergeCell ref="LUS38:LUT38"/>
    <mergeCell ref="LUU38:LUV38"/>
    <mergeCell ref="LUW38:LUX38"/>
    <mergeCell ref="LUY38:LUZ38"/>
    <mergeCell ref="LVA38:LVB38"/>
    <mergeCell ref="LUE38:LUF38"/>
    <mergeCell ref="LUG38:LUH38"/>
    <mergeCell ref="LUI38:LUJ38"/>
    <mergeCell ref="LUK38:LUL38"/>
    <mergeCell ref="LUM38:LUN38"/>
    <mergeCell ref="LUO38:LUP38"/>
    <mergeCell ref="LWM38:LWN38"/>
    <mergeCell ref="LWO38:LWP38"/>
    <mergeCell ref="LWQ38:LWR38"/>
    <mergeCell ref="LWS38:LWT38"/>
    <mergeCell ref="LWU38:LWV38"/>
    <mergeCell ref="LWW38:LWX38"/>
    <mergeCell ref="LWA38:LWB38"/>
    <mergeCell ref="LWC38:LWD38"/>
    <mergeCell ref="LWE38:LWF38"/>
    <mergeCell ref="LWG38:LWH38"/>
    <mergeCell ref="LWI38:LWJ38"/>
    <mergeCell ref="LWK38:LWL38"/>
    <mergeCell ref="LVO38:LVP38"/>
    <mergeCell ref="LVQ38:LVR38"/>
    <mergeCell ref="LVS38:LVT38"/>
    <mergeCell ref="LVU38:LVV38"/>
    <mergeCell ref="LVW38:LVX38"/>
    <mergeCell ref="LVY38:LVZ38"/>
    <mergeCell ref="LXW38:LXX38"/>
    <mergeCell ref="LXY38:LXZ38"/>
    <mergeCell ref="LYA38:LYB38"/>
    <mergeCell ref="LYC38:LYD38"/>
    <mergeCell ref="LYE38:LYF38"/>
    <mergeCell ref="LYG38:LYH38"/>
    <mergeCell ref="LXK38:LXL38"/>
    <mergeCell ref="LXM38:LXN38"/>
    <mergeCell ref="LXO38:LXP38"/>
    <mergeCell ref="LXQ38:LXR38"/>
    <mergeCell ref="LXS38:LXT38"/>
    <mergeCell ref="LXU38:LXV38"/>
    <mergeCell ref="LWY38:LWZ38"/>
    <mergeCell ref="LXA38:LXB38"/>
    <mergeCell ref="LXC38:LXD38"/>
    <mergeCell ref="LXE38:LXF38"/>
    <mergeCell ref="LXG38:LXH38"/>
    <mergeCell ref="LXI38:LXJ38"/>
    <mergeCell ref="LZG38:LZH38"/>
    <mergeCell ref="LZI38:LZJ38"/>
    <mergeCell ref="LZK38:LZL38"/>
    <mergeCell ref="LZM38:LZN38"/>
    <mergeCell ref="LZO38:LZP38"/>
    <mergeCell ref="LZQ38:LZR38"/>
    <mergeCell ref="LYU38:LYV38"/>
    <mergeCell ref="LYW38:LYX38"/>
    <mergeCell ref="LYY38:LYZ38"/>
    <mergeCell ref="LZA38:LZB38"/>
    <mergeCell ref="LZC38:LZD38"/>
    <mergeCell ref="LZE38:LZF38"/>
    <mergeCell ref="LYI38:LYJ38"/>
    <mergeCell ref="LYK38:LYL38"/>
    <mergeCell ref="LYM38:LYN38"/>
    <mergeCell ref="LYO38:LYP38"/>
    <mergeCell ref="LYQ38:LYR38"/>
    <mergeCell ref="LYS38:LYT38"/>
    <mergeCell ref="MAQ38:MAR38"/>
    <mergeCell ref="MAS38:MAT38"/>
    <mergeCell ref="MAU38:MAV38"/>
    <mergeCell ref="MAW38:MAX38"/>
    <mergeCell ref="MAY38:MAZ38"/>
    <mergeCell ref="MBA38:MBB38"/>
    <mergeCell ref="MAE38:MAF38"/>
    <mergeCell ref="MAG38:MAH38"/>
    <mergeCell ref="MAI38:MAJ38"/>
    <mergeCell ref="MAK38:MAL38"/>
    <mergeCell ref="MAM38:MAN38"/>
    <mergeCell ref="MAO38:MAP38"/>
    <mergeCell ref="LZS38:LZT38"/>
    <mergeCell ref="LZU38:LZV38"/>
    <mergeCell ref="LZW38:LZX38"/>
    <mergeCell ref="LZY38:LZZ38"/>
    <mergeCell ref="MAA38:MAB38"/>
    <mergeCell ref="MAC38:MAD38"/>
    <mergeCell ref="MCA38:MCB38"/>
    <mergeCell ref="MCC38:MCD38"/>
    <mergeCell ref="MCE38:MCF38"/>
    <mergeCell ref="MCG38:MCH38"/>
    <mergeCell ref="MCI38:MCJ38"/>
    <mergeCell ref="MCK38:MCL38"/>
    <mergeCell ref="MBO38:MBP38"/>
    <mergeCell ref="MBQ38:MBR38"/>
    <mergeCell ref="MBS38:MBT38"/>
    <mergeCell ref="MBU38:MBV38"/>
    <mergeCell ref="MBW38:MBX38"/>
    <mergeCell ref="MBY38:MBZ38"/>
    <mergeCell ref="MBC38:MBD38"/>
    <mergeCell ref="MBE38:MBF38"/>
    <mergeCell ref="MBG38:MBH38"/>
    <mergeCell ref="MBI38:MBJ38"/>
    <mergeCell ref="MBK38:MBL38"/>
    <mergeCell ref="MBM38:MBN38"/>
    <mergeCell ref="MDK38:MDL38"/>
    <mergeCell ref="MDM38:MDN38"/>
    <mergeCell ref="MDO38:MDP38"/>
    <mergeCell ref="MDQ38:MDR38"/>
    <mergeCell ref="MDS38:MDT38"/>
    <mergeCell ref="MDU38:MDV38"/>
    <mergeCell ref="MCY38:MCZ38"/>
    <mergeCell ref="MDA38:MDB38"/>
    <mergeCell ref="MDC38:MDD38"/>
    <mergeCell ref="MDE38:MDF38"/>
    <mergeCell ref="MDG38:MDH38"/>
    <mergeCell ref="MDI38:MDJ38"/>
    <mergeCell ref="MCM38:MCN38"/>
    <mergeCell ref="MCO38:MCP38"/>
    <mergeCell ref="MCQ38:MCR38"/>
    <mergeCell ref="MCS38:MCT38"/>
    <mergeCell ref="MCU38:MCV38"/>
    <mergeCell ref="MCW38:MCX38"/>
    <mergeCell ref="MEU38:MEV38"/>
    <mergeCell ref="MEW38:MEX38"/>
    <mergeCell ref="MEY38:MEZ38"/>
    <mergeCell ref="MFA38:MFB38"/>
    <mergeCell ref="MFC38:MFD38"/>
    <mergeCell ref="MFE38:MFF38"/>
    <mergeCell ref="MEI38:MEJ38"/>
    <mergeCell ref="MEK38:MEL38"/>
    <mergeCell ref="MEM38:MEN38"/>
    <mergeCell ref="MEO38:MEP38"/>
    <mergeCell ref="MEQ38:MER38"/>
    <mergeCell ref="MES38:MET38"/>
    <mergeCell ref="MDW38:MDX38"/>
    <mergeCell ref="MDY38:MDZ38"/>
    <mergeCell ref="MEA38:MEB38"/>
    <mergeCell ref="MEC38:MED38"/>
    <mergeCell ref="MEE38:MEF38"/>
    <mergeCell ref="MEG38:MEH38"/>
    <mergeCell ref="MGE38:MGF38"/>
    <mergeCell ref="MGG38:MGH38"/>
    <mergeCell ref="MGI38:MGJ38"/>
    <mergeCell ref="MGK38:MGL38"/>
    <mergeCell ref="MGM38:MGN38"/>
    <mergeCell ref="MGO38:MGP38"/>
    <mergeCell ref="MFS38:MFT38"/>
    <mergeCell ref="MFU38:MFV38"/>
    <mergeCell ref="MFW38:MFX38"/>
    <mergeCell ref="MFY38:MFZ38"/>
    <mergeCell ref="MGA38:MGB38"/>
    <mergeCell ref="MGC38:MGD38"/>
    <mergeCell ref="MFG38:MFH38"/>
    <mergeCell ref="MFI38:MFJ38"/>
    <mergeCell ref="MFK38:MFL38"/>
    <mergeCell ref="MFM38:MFN38"/>
    <mergeCell ref="MFO38:MFP38"/>
    <mergeCell ref="MFQ38:MFR38"/>
    <mergeCell ref="MHO38:MHP38"/>
    <mergeCell ref="MHQ38:MHR38"/>
    <mergeCell ref="MHS38:MHT38"/>
    <mergeCell ref="MHU38:MHV38"/>
    <mergeCell ref="MHW38:MHX38"/>
    <mergeCell ref="MHY38:MHZ38"/>
    <mergeCell ref="MHC38:MHD38"/>
    <mergeCell ref="MHE38:MHF38"/>
    <mergeCell ref="MHG38:MHH38"/>
    <mergeCell ref="MHI38:MHJ38"/>
    <mergeCell ref="MHK38:MHL38"/>
    <mergeCell ref="MHM38:MHN38"/>
    <mergeCell ref="MGQ38:MGR38"/>
    <mergeCell ref="MGS38:MGT38"/>
    <mergeCell ref="MGU38:MGV38"/>
    <mergeCell ref="MGW38:MGX38"/>
    <mergeCell ref="MGY38:MGZ38"/>
    <mergeCell ref="MHA38:MHB38"/>
    <mergeCell ref="MIY38:MIZ38"/>
    <mergeCell ref="MJA38:MJB38"/>
    <mergeCell ref="MJC38:MJD38"/>
    <mergeCell ref="MJE38:MJF38"/>
    <mergeCell ref="MJG38:MJH38"/>
    <mergeCell ref="MJI38:MJJ38"/>
    <mergeCell ref="MIM38:MIN38"/>
    <mergeCell ref="MIO38:MIP38"/>
    <mergeCell ref="MIQ38:MIR38"/>
    <mergeCell ref="MIS38:MIT38"/>
    <mergeCell ref="MIU38:MIV38"/>
    <mergeCell ref="MIW38:MIX38"/>
    <mergeCell ref="MIA38:MIB38"/>
    <mergeCell ref="MIC38:MID38"/>
    <mergeCell ref="MIE38:MIF38"/>
    <mergeCell ref="MIG38:MIH38"/>
    <mergeCell ref="MII38:MIJ38"/>
    <mergeCell ref="MIK38:MIL38"/>
    <mergeCell ref="MKI38:MKJ38"/>
    <mergeCell ref="MKK38:MKL38"/>
    <mergeCell ref="MKM38:MKN38"/>
    <mergeCell ref="MKO38:MKP38"/>
    <mergeCell ref="MKQ38:MKR38"/>
    <mergeCell ref="MKS38:MKT38"/>
    <mergeCell ref="MJW38:MJX38"/>
    <mergeCell ref="MJY38:MJZ38"/>
    <mergeCell ref="MKA38:MKB38"/>
    <mergeCell ref="MKC38:MKD38"/>
    <mergeCell ref="MKE38:MKF38"/>
    <mergeCell ref="MKG38:MKH38"/>
    <mergeCell ref="MJK38:MJL38"/>
    <mergeCell ref="MJM38:MJN38"/>
    <mergeCell ref="MJO38:MJP38"/>
    <mergeCell ref="MJQ38:MJR38"/>
    <mergeCell ref="MJS38:MJT38"/>
    <mergeCell ref="MJU38:MJV38"/>
    <mergeCell ref="MLS38:MLT38"/>
    <mergeCell ref="MLU38:MLV38"/>
    <mergeCell ref="MLW38:MLX38"/>
    <mergeCell ref="MLY38:MLZ38"/>
    <mergeCell ref="MMA38:MMB38"/>
    <mergeCell ref="MMC38:MMD38"/>
    <mergeCell ref="MLG38:MLH38"/>
    <mergeCell ref="MLI38:MLJ38"/>
    <mergeCell ref="MLK38:MLL38"/>
    <mergeCell ref="MLM38:MLN38"/>
    <mergeCell ref="MLO38:MLP38"/>
    <mergeCell ref="MLQ38:MLR38"/>
    <mergeCell ref="MKU38:MKV38"/>
    <mergeCell ref="MKW38:MKX38"/>
    <mergeCell ref="MKY38:MKZ38"/>
    <mergeCell ref="MLA38:MLB38"/>
    <mergeCell ref="MLC38:MLD38"/>
    <mergeCell ref="MLE38:MLF38"/>
    <mergeCell ref="MNC38:MND38"/>
    <mergeCell ref="MNE38:MNF38"/>
    <mergeCell ref="MNG38:MNH38"/>
    <mergeCell ref="MNI38:MNJ38"/>
    <mergeCell ref="MNK38:MNL38"/>
    <mergeCell ref="MNM38:MNN38"/>
    <mergeCell ref="MMQ38:MMR38"/>
    <mergeCell ref="MMS38:MMT38"/>
    <mergeCell ref="MMU38:MMV38"/>
    <mergeCell ref="MMW38:MMX38"/>
    <mergeCell ref="MMY38:MMZ38"/>
    <mergeCell ref="MNA38:MNB38"/>
    <mergeCell ref="MME38:MMF38"/>
    <mergeCell ref="MMG38:MMH38"/>
    <mergeCell ref="MMI38:MMJ38"/>
    <mergeCell ref="MMK38:MML38"/>
    <mergeCell ref="MMM38:MMN38"/>
    <mergeCell ref="MMO38:MMP38"/>
    <mergeCell ref="MOM38:MON38"/>
    <mergeCell ref="MOO38:MOP38"/>
    <mergeCell ref="MOQ38:MOR38"/>
    <mergeCell ref="MOS38:MOT38"/>
    <mergeCell ref="MOU38:MOV38"/>
    <mergeCell ref="MOW38:MOX38"/>
    <mergeCell ref="MOA38:MOB38"/>
    <mergeCell ref="MOC38:MOD38"/>
    <mergeCell ref="MOE38:MOF38"/>
    <mergeCell ref="MOG38:MOH38"/>
    <mergeCell ref="MOI38:MOJ38"/>
    <mergeCell ref="MOK38:MOL38"/>
    <mergeCell ref="MNO38:MNP38"/>
    <mergeCell ref="MNQ38:MNR38"/>
    <mergeCell ref="MNS38:MNT38"/>
    <mergeCell ref="MNU38:MNV38"/>
    <mergeCell ref="MNW38:MNX38"/>
    <mergeCell ref="MNY38:MNZ38"/>
    <mergeCell ref="MPW38:MPX38"/>
    <mergeCell ref="MPY38:MPZ38"/>
    <mergeCell ref="MQA38:MQB38"/>
    <mergeCell ref="MQC38:MQD38"/>
    <mergeCell ref="MQE38:MQF38"/>
    <mergeCell ref="MQG38:MQH38"/>
    <mergeCell ref="MPK38:MPL38"/>
    <mergeCell ref="MPM38:MPN38"/>
    <mergeCell ref="MPO38:MPP38"/>
    <mergeCell ref="MPQ38:MPR38"/>
    <mergeCell ref="MPS38:MPT38"/>
    <mergeCell ref="MPU38:MPV38"/>
    <mergeCell ref="MOY38:MOZ38"/>
    <mergeCell ref="MPA38:MPB38"/>
    <mergeCell ref="MPC38:MPD38"/>
    <mergeCell ref="MPE38:MPF38"/>
    <mergeCell ref="MPG38:MPH38"/>
    <mergeCell ref="MPI38:MPJ38"/>
    <mergeCell ref="MRG38:MRH38"/>
    <mergeCell ref="MRI38:MRJ38"/>
    <mergeCell ref="MRK38:MRL38"/>
    <mergeCell ref="MRM38:MRN38"/>
    <mergeCell ref="MRO38:MRP38"/>
    <mergeCell ref="MRQ38:MRR38"/>
    <mergeCell ref="MQU38:MQV38"/>
    <mergeCell ref="MQW38:MQX38"/>
    <mergeCell ref="MQY38:MQZ38"/>
    <mergeCell ref="MRA38:MRB38"/>
    <mergeCell ref="MRC38:MRD38"/>
    <mergeCell ref="MRE38:MRF38"/>
    <mergeCell ref="MQI38:MQJ38"/>
    <mergeCell ref="MQK38:MQL38"/>
    <mergeCell ref="MQM38:MQN38"/>
    <mergeCell ref="MQO38:MQP38"/>
    <mergeCell ref="MQQ38:MQR38"/>
    <mergeCell ref="MQS38:MQT38"/>
    <mergeCell ref="MSQ38:MSR38"/>
    <mergeCell ref="MSS38:MST38"/>
    <mergeCell ref="MSU38:MSV38"/>
    <mergeCell ref="MSW38:MSX38"/>
    <mergeCell ref="MSY38:MSZ38"/>
    <mergeCell ref="MTA38:MTB38"/>
    <mergeCell ref="MSE38:MSF38"/>
    <mergeCell ref="MSG38:MSH38"/>
    <mergeCell ref="MSI38:MSJ38"/>
    <mergeCell ref="MSK38:MSL38"/>
    <mergeCell ref="MSM38:MSN38"/>
    <mergeCell ref="MSO38:MSP38"/>
    <mergeCell ref="MRS38:MRT38"/>
    <mergeCell ref="MRU38:MRV38"/>
    <mergeCell ref="MRW38:MRX38"/>
    <mergeCell ref="MRY38:MRZ38"/>
    <mergeCell ref="MSA38:MSB38"/>
    <mergeCell ref="MSC38:MSD38"/>
    <mergeCell ref="MUA38:MUB38"/>
    <mergeCell ref="MUC38:MUD38"/>
    <mergeCell ref="MUE38:MUF38"/>
    <mergeCell ref="MUG38:MUH38"/>
    <mergeCell ref="MUI38:MUJ38"/>
    <mergeCell ref="MUK38:MUL38"/>
    <mergeCell ref="MTO38:MTP38"/>
    <mergeCell ref="MTQ38:MTR38"/>
    <mergeCell ref="MTS38:MTT38"/>
    <mergeCell ref="MTU38:MTV38"/>
    <mergeCell ref="MTW38:MTX38"/>
    <mergeCell ref="MTY38:MTZ38"/>
    <mergeCell ref="MTC38:MTD38"/>
    <mergeCell ref="MTE38:MTF38"/>
    <mergeCell ref="MTG38:MTH38"/>
    <mergeCell ref="MTI38:MTJ38"/>
    <mergeCell ref="MTK38:MTL38"/>
    <mergeCell ref="MTM38:MTN38"/>
    <mergeCell ref="MVK38:MVL38"/>
    <mergeCell ref="MVM38:MVN38"/>
    <mergeCell ref="MVO38:MVP38"/>
    <mergeCell ref="MVQ38:MVR38"/>
    <mergeCell ref="MVS38:MVT38"/>
    <mergeCell ref="MVU38:MVV38"/>
    <mergeCell ref="MUY38:MUZ38"/>
    <mergeCell ref="MVA38:MVB38"/>
    <mergeCell ref="MVC38:MVD38"/>
    <mergeCell ref="MVE38:MVF38"/>
    <mergeCell ref="MVG38:MVH38"/>
    <mergeCell ref="MVI38:MVJ38"/>
    <mergeCell ref="MUM38:MUN38"/>
    <mergeCell ref="MUO38:MUP38"/>
    <mergeCell ref="MUQ38:MUR38"/>
    <mergeCell ref="MUS38:MUT38"/>
    <mergeCell ref="MUU38:MUV38"/>
    <mergeCell ref="MUW38:MUX38"/>
    <mergeCell ref="MWU38:MWV38"/>
    <mergeCell ref="MWW38:MWX38"/>
    <mergeCell ref="MWY38:MWZ38"/>
    <mergeCell ref="MXA38:MXB38"/>
    <mergeCell ref="MXC38:MXD38"/>
    <mergeCell ref="MXE38:MXF38"/>
    <mergeCell ref="MWI38:MWJ38"/>
    <mergeCell ref="MWK38:MWL38"/>
    <mergeCell ref="MWM38:MWN38"/>
    <mergeCell ref="MWO38:MWP38"/>
    <mergeCell ref="MWQ38:MWR38"/>
    <mergeCell ref="MWS38:MWT38"/>
    <mergeCell ref="MVW38:MVX38"/>
    <mergeCell ref="MVY38:MVZ38"/>
    <mergeCell ref="MWA38:MWB38"/>
    <mergeCell ref="MWC38:MWD38"/>
    <mergeCell ref="MWE38:MWF38"/>
    <mergeCell ref="MWG38:MWH38"/>
    <mergeCell ref="MYE38:MYF38"/>
    <mergeCell ref="MYG38:MYH38"/>
    <mergeCell ref="MYI38:MYJ38"/>
    <mergeCell ref="MYK38:MYL38"/>
    <mergeCell ref="MYM38:MYN38"/>
    <mergeCell ref="MYO38:MYP38"/>
    <mergeCell ref="MXS38:MXT38"/>
    <mergeCell ref="MXU38:MXV38"/>
    <mergeCell ref="MXW38:MXX38"/>
    <mergeCell ref="MXY38:MXZ38"/>
    <mergeCell ref="MYA38:MYB38"/>
    <mergeCell ref="MYC38:MYD38"/>
    <mergeCell ref="MXG38:MXH38"/>
    <mergeCell ref="MXI38:MXJ38"/>
    <mergeCell ref="MXK38:MXL38"/>
    <mergeCell ref="MXM38:MXN38"/>
    <mergeCell ref="MXO38:MXP38"/>
    <mergeCell ref="MXQ38:MXR38"/>
    <mergeCell ref="MZO38:MZP38"/>
    <mergeCell ref="MZQ38:MZR38"/>
    <mergeCell ref="MZS38:MZT38"/>
    <mergeCell ref="MZU38:MZV38"/>
    <mergeCell ref="MZW38:MZX38"/>
    <mergeCell ref="MZY38:MZZ38"/>
    <mergeCell ref="MZC38:MZD38"/>
    <mergeCell ref="MZE38:MZF38"/>
    <mergeCell ref="MZG38:MZH38"/>
    <mergeCell ref="MZI38:MZJ38"/>
    <mergeCell ref="MZK38:MZL38"/>
    <mergeCell ref="MZM38:MZN38"/>
    <mergeCell ref="MYQ38:MYR38"/>
    <mergeCell ref="MYS38:MYT38"/>
    <mergeCell ref="MYU38:MYV38"/>
    <mergeCell ref="MYW38:MYX38"/>
    <mergeCell ref="MYY38:MYZ38"/>
    <mergeCell ref="MZA38:MZB38"/>
    <mergeCell ref="NAY38:NAZ38"/>
    <mergeCell ref="NBA38:NBB38"/>
    <mergeCell ref="NBC38:NBD38"/>
    <mergeCell ref="NBE38:NBF38"/>
    <mergeCell ref="NBG38:NBH38"/>
    <mergeCell ref="NBI38:NBJ38"/>
    <mergeCell ref="NAM38:NAN38"/>
    <mergeCell ref="NAO38:NAP38"/>
    <mergeCell ref="NAQ38:NAR38"/>
    <mergeCell ref="NAS38:NAT38"/>
    <mergeCell ref="NAU38:NAV38"/>
    <mergeCell ref="NAW38:NAX38"/>
    <mergeCell ref="NAA38:NAB38"/>
    <mergeCell ref="NAC38:NAD38"/>
    <mergeCell ref="NAE38:NAF38"/>
    <mergeCell ref="NAG38:NAH38"/>
    <mergeCell ref="NAI38:NAJ38"/>
    <mergeCell ref="NAK38:NAL38"/>
    <mergeCell ref="NCI38:NCJ38"/>
    <mergeCell ref="NCK38:NCL38"/>
    <mergeCell ref="NCM38:NCN38"/>
    <mergeCell ref="NCO38:NCP38"/>
    <mergeCell ref="NCQ38:NCR38"/>
    <mergeCell ref="NCS38:NCT38"/>
    <mergeCell ref="NBW38:NBX38"/>
    <mergeCell ref="NBY38:NBZ38"/>
    <mergeCell ref="NCA38:NCB38"/>
    <mergeCell ref="NCC38:NCD38"/>
    <mergeCell ref="NCE38:NCF38"/>
    <mergeCell ref="NCG38:NCH38"/>
    <mergeCell ref="NBK38:NBL38"/>
    <mergeCell ref="NBM38:NBN38"/>
    <mergeCell ref="NBO38:NBP38"/>
    <mergeCell ref="NBQ38:NBR38"/>
    <mergeCell ref="NBS38:NBT38"/>
    <mergeCell ref="NBU38:NBV38"/>
    <mergeCell ref="NDS38:NDT38"/>
    <mergeCell ref="NDU38:NDV38"/>
    <mergeCell ref="NDW38:NDX38"/>
    <mergeCell ref="NDY38:NDZ38"/>
    <mergeCell ref="NEA38:NEB38"/>
    <mergeCell ref="NEC38:NED38"/>
    <mergeCell ref="NDG38:NDH38"/>
    <mergeCell ref="NDI38:NDJ38"/>
    <mergeCell ref="NDK38:NDL38"/>
    <mergeCell ref="NDM38:NDN38"/>
    <mergeCell ref="NDO38:NDP38"/>
    <mergeCell ref="NDQ38:NDR38"/>
    <mergeCell ref="NCU38:NCV38"/>
    <mergeCell ref="NCW38:NCX38"/>
    <mergeCell ref="NCY38:NCZ38"/>
    <mergeCell ref="NDA38:NDB38"/>
    <mergeCell ref="NDC38:NDD38"/>
    <mergeCell ref="NDE38:NDF38"/>
    <mergeCell ref="NFC38:NFD38"/>
    <mergeCell ref="NFE38:NFF38"/>
    <mergeCell ref="NFG38:NFH38"/>
    <mergeCell ref="NFI38:NFJ38"/>
    <mergeCell ref="NFK38:NFL38"/>
    <mergeCell ref="NFM38:NFN38"/>
    <mergeCell ref="NEQ38:NER38"/>
    <mergeCell ref="NES38:NET38"/>
    <mergeCell ref="NEU38:NEV38"/>
    <mergeCell ref="NEW38:NEX38"/>
    <mergeCell ref="NEY38:NEZ38"/>
    <mergeCell ref="NFA38:NFB38"/>
    <mergeCell ref="NEE38:NEF38"/>
    <mergeCell ref="NEG38:NEH38"/>
    <mergeCell ref="NEI38:NEJ38"/>
    <mergeCell ref="NEK38:NEL38"/>
    <mergeCell ref="NEM38:NEN38"/>
    <mergeCell ref="NEO38:NEP38"/>
    <mergeCell ref="NGM38:NGN38"/>
    <mergeCell ref="NGO38:NGP38"/>
    <mergeCell ref="NGQ38:NGR38"/>
    <mergeCell ref="NGS38:NGT38"/>
    <mergeCell ref="NGU38:NGV38"/>
    <mergeCell ref="NGW38:NGX38"/>
    <mergeCell ref="NGA38:NGB38"/>
    <mergeCell ref="NGC38:NGD38"/>
    <mergeCell ref="NGE38:NGF38"/>
    <mergeCell ref="NGG38:NGH38"/>
    <mergeCell ref="NGI38:NGJ38"/>
    <mergeCell ref="NGK38:NGL38"/>
    <mergeCell ref="NFO38:NFP38"/>
    <mergeCell ref="NFQ38:NFR38"/>
    <mergeCell ref="NFS38:NFT38"/>
    <mergeCell ref="NFU38:NFV38"/>
    <mergeCell ref="NFW38:NFX38"/>
    <mergeCell ref="NFY38:NFZ38"/>
    <mergeCell ref="NHW38:NHX38"/>
    <mergeCell ref="NHY38:NHZ38"/>
    <mergeCell ref="NIA38:NIB38"/>
    <mergeCell ref="NIC38:NID38"/>
    <mergeCell ref="NIE38:NIF38"/>
    <mergeCell ref="NIG38:NIH38"/>
    <mergeCell ref="NHK38:NHL38"/>
    <mergeCell ref="NHM38:NHN38"/>
    <mergeCell ref="NHO38:NHP38"/>
    <mergeCell ref="NHQ38:NHR38"/>
    <mergeCell ref="NHS38:NHT38"/>
    <mergeCell ref="NHU38:NHV38"/>
    <mergeCell ref="NGY38:NGZ38"/>
    <mergeCell ref="NHA38:NHB38"/>
    <mergeCell ref="NHC38:NHD38"/>
    <mergeCell ref="NHE38:NHF38"/>
    <mergeCell ref="NHG38:NHH38"/>
    <mergeCell ref="NHI38:NHJ38"/>
    <mergeCell ref="NJG38:NJH38"/>
    <mergeCell ref="NJI38:NJJ38"/>
    <mergeCell ref="NJK38:NJL38"/>
    <mergeCell ref="NJM38:NJN38"/>
    <mergeCell ref="NJO38:NJP38"/>
    <mergeCell ref="NJQ38:NJR38"/>
    <mergeCell ref="NIU38:NIV38"/>
    <mergeCell ref="NIW38:NIX38"/>
    <mergeCell ref="NIY38:NIZ38"/>
    <mergeCell ref="NJA38:NJB38"/>
    <mergeCell ref="NJC38:NJD38"/>
    <mergeCell ref="NJE38:NJF38"/>
    <mergeCell ref="NII38:NIJ38"/>
    <mergeCell ref="NIK38:NIL38"/>
    <mergeCell ref="NIM38:NIN38"/>
    <mergeCell ref="NIO38:NIP38"/>
    <mergeCell ref="NIQ38:NIR38"/>
    <mergeCell ref="NIS38:NIT38"/>
    <mergeCell ref="NKQ38:NKR38"/>
    <mergeCell ref="NKS38:NKT38"/>
    <mergeCell ref="NKU38:NKV38"/>
    <mergeCell ref="NKW38:NKX38"/>
    <mergeCell ref="NKY38:NKZ38"/>
    <mergeCell ref="NLA38:NLB38"/>
    <mergeCell ref="NKE38:NKF38"/>
    <mergeCell ref="NKG38:NKH38"/>
    <mergeCell ref="NKI38:NKJ38"/>
    <mergeCell ref="NKK38:NKL38"/>
    <mergeCell ref="NKM38:NKN38"/>
    <mergeCell ref="NKO38:NKP38"/>
    <mergeCell ref="NJS38:NJT38"/>
    <mergeCell ref="NJU38:NJV38"/>
    <mergeCell ref="NJW38:NJX38"/>
    <mergeCell ref="NJY38:NJZ38"/>
    <mergeCell ref="NKA38:NKB38"/>
    <mergeCell ref="NKC38:NKD38"/>
    <mergeCell ref="NMA38:NMB38"/>
    <mergeCell ref="NMC38:NMD38"/>
    <mergeCell ref="NME38:NMF38"/>
    <mergeCell ref="NMG38:NMH38"/>
    <mergeCell ref="NMI38:NMJ38"/>
    <mergeCell ref="NMK38:NML38"/>
    <mergeCell ref="NLO38:NLP38"/>
    <mergeCell ref="NLQ38:NLR38"/>
    <mergeCell ref="NLS38:NLT38"/>
    <mergeCell ref="NLU38:NLV38"/>
    <mergeCell ref="NLW38:NLX38"/>
    <mergeCell ref="NLY38:NLZ38"/>
    <mergeCell ref="NLC38:NLD38"/>
    <mergeCell ref="NLE38:NLF38"/>
    <mergeCell ref="NLG38:NLH38"/>
    <mergeCell ref="NLI38:NLJ38"/>
    <mergeCell ref="NLK38:NLL38"/>
    <mergeCell ref="NLM38:NLN38"/>
    <mergeCell ref="NNK38:NNL38"/>
    <mergeCell ref="NNM38:NNN38"/>
    <mergeCell ref="NNO38:NNP38"/>
    <mergeCell ref="NNQ38:NNR38"/>
    <mergeCell ref="NNS38:NNT38"/>
    <mergeCell ref="NNU38:NNV38"/>
    <mergeCell ref="NMY38:NMZ38"/>
    <mergeCell ref="NNA38:NNB38"/>
    <mergeCell ref="NNC38:NND38"/>
    <mergeCell ref="NNE38:NNF38"/>
    <mergeCell ref="NNG38:NNH38"/>
    <mergeCell ref="NNI38:NNJ38"/>
    <mergeCell ref="NMM38:NMN38"/>
    <mergeCell ref="NMO38:NMP38"/>
    <mergeCell ref="NMQ38:NMR38"/>
    <mergeCell ref="NMS38:NMT38"/>
    <mergeCell ref="NMU38:NMV38"/>
    <mergeCell ref="NMW38:NMX38"/>
    <mergeCell ref="NOU38:NOV38"/>
    <mergeCell ref="NOW38:NOX38"/>
    <mergeCell ref="NOY38:NOZ38"/>
    <mergeCell ref="NPA38:NPB38"/>
    <mergeCell ref="NPC38:NPD38"/>
    <mergeCell ref="NPE38:NPF38"/>
    <mergeCell ref="NOI38:NOJ38"/>
    <mergeCell ref="NOK38:NOL38"/>
    <mergeCell ref="NOM38:NON38"/>
    <mergeCell ref="NOO38:NOP38"/>
    <mergeCell ref="NOQ38:NOR38"/>
    <mergeCell ref="NOS38:NOT38"/>
    <mergeCell ref="NNW38:NNX38"/>
    <mergeCell ref="NNY38:NNZ38"/>
    <mergeCell ref="NOA38:NOB38"/>
    <mergeCell ref="NOC38:NOD38"/>
    <mergeCell ref="NOE38:NOF38"/>
    <mergeCell ref="NOG38:NOH38"/>
    <mergeCell ref="NQE38:NQF38"/>
    <mergeCell ref="NQG38:NQH38"/>
    <mergeCell ref="NQI38:NQJ38"/>
    <mergeCell ref="NQK38:NQL38"/>
    <mergeCell ref="NQM38:NQN38"/>
    <mergeCell ref="NQO38:NQP38"/>
    <mergeCell ref="NPS38:NPT38"/>
    <mergeCell ref="NPU38:NPV38"/>
    <mergeCell ref="NPW38:NPX38"/>
    <mergeCell ref="NPY38:NPZ38"/>
    <mergeCell ref="NQA38:NQB38"/>
    <mergeCell ref="NQC38:NQD38"/>
    <mergeCell ref="NPG38:NPH38"/>
    <mergeCell ref="NPI38:NPJ38"/>
    <mergeCell ref="NPK38:NPL38"/>
    <mergeCell ref="NPM38:NPN38"/>
    <mergeCell ref="NPO38:NPP38"/>
    <mergeCell ref="NPQ38:NPR38"/>
    <mergeCell ref="NRO38:NRP38"/>
    <mergeCell ref="NRQ38:NRR38"/>
    <mergeCell ref="NRS38:NRT38"/>
    <mergeCell ref="NRU38:NRV38"/>
    <mergeCell ref="NRW38:NRX38"/>
    <mergeCell ref="NRY38:NRZ38"/>
    <mergeCell ref="NRC38:NRD38"/>
    <mergeCell ref="NRE38:NRF38"/>
    <mergeCell ref="NRG38:NRH38"/>
    <mergeCell ref="NRI38:NRJ38"/>
    <mergeCell ref="NRK38:NRL38"/>
    <mergeCell ref="NRM38:NRN38"/>
    <mergeCell ref="NQQ38:NQR38"/>
    <mergeCell ref="NQS38:NQT38"/>
    <mergeCell ref="NQU38:NQV38"/>
    <mergeCell ref="NQW38:NQX38"/>
    <mergeCell ref="NQY38:NQZ38"/>
    <mergeCell ref="NRA38:NRB38"/>
    <mergeCell ref="NSY38:NSZ38"/>
    <mergeCell ref="NTA38:NTB38"/>
    <mergeCell ref="NTC38:NTD38"/>
    <mergeCell ref="NTE38:NTF38"/>
    <mergeCell ref="NTG38:NTH38"/>
    <mergeCell ref="NTI38:NTJ38"/>
    <mergeCell ref="NSM38:NSN38"/>
    <mergeCell ref="NSO38:NSP38"/>
    <mergeCell ref="NSQ38:NSR38"/>
    <mergeCell ref="NSS38:NST38"/>
    <mergeCell ref="NSU38:NSV38"/>
    <mergeCell ref="NSW38:NSX38"/>
    <mergeCell ref="NSA38:NSB38"/>
    <mergeCell ref="NSC38:NSD38"/>
    <mergeCell ref="NSE38:NSF38"/>
    <mergeCell ref="NSG38:NSH38"/>
    <mergeCell ref="NSI38:NSJ38"/>
    <mergeCell ref="NSK38:NSL38"/>
    <mergeCell ref="NUI38:NUJ38"/>
    <mergeCell ref="NUK38:NUL38"/>
    <mergeCell ref="NUM38:NUN38"/>
    <mergeCell ref="NUO38:NUP38"/>
    <mergeCell ref="NUQ38:NUR38"/>
    <mergeCell ref="NUS38:NUT38"/>
    <mergeCell ref="NTW38:NTX38"/>
    <mergeCell ref="NTY38:NTZ38"/>
    <mergeCell ref="NUA38:NUB38"/>
    <mergeCell ref="NUC38:NUD38"/>
    <mergeCell ref="NUE38:NUF38"/>
    <mergeCell ref="NUG38:NUH38"/>
    <mergeCell ref="NTK38:NTL38"/>
    <mergeCell ref="NTM38:NTN38"/>
    <mergeCell ref="NTO38:NTP38"/>
    <mergeCell ref="NTQ38:NTR38"/>
    <mergeCell ref="NTS38:NTT38"/>
    <mergeCell ref="NTU38:NTV38"/>
    <mergeCell ref="NVS38:NVT38"/>
    <mergeCell ref="NVU38:NVV38"/>
    <mergeCell ref="NVW38:NVX38"/>
    <mergeCell ref="NVY38:NVZ38"/>
    <mergeCell ref="NWA38:NWB38"/>
    <mergeCell ref="NWC38:NWD38"/>
    <mergeCell ref="NVG38:NVH38"/>
    <mergeCell ref="NVI38:NVJ38"/>
    <mergeCell ref="NVK38:NVL38"/>
    <mergeCell ref="NVM38:NVN38"/>
    <mergeCell ref="NVO38:NVP38"/>
    <mergeCell ref="NVQ38:NVR38"/>
    <mergeCell ref="NUU38:NUV38"/>
    <mergeCell ref="NUW38:NUX38"/>
    <mergeCell ref="NUY38:NUZ38"/>
    <mergeCell ref="NVA38:NVB38"/>
    <mergeCell ref="NVC38:NVD38"/>
    <mergeCell ref="NVE38:NVF38"/>
    <mergeCell ref="NXC38:NXD38"/>
    <mergeCell ref="NXE38:NXF38"/>
    <mergeCell ref="NXG38:NXH38"/>
    <mergeCell ref="NXI38:NXJ38"/>
    <mergeCell ref="NXK38:NXL38"/>
    <mergeCell ref="NXM38:NXN38"/>
    <mergeCell ref="NWQ38:NWR38"/>
    <mergeCell ref="NWS38:NWT38"/>
    <mergeCell ref="NWU38:NWV38"/>
    <mergeCell ref="NWW38:NWX38"/>
    <mergeCell ref="NWY38:NWZ38"/>
    <mergeCell ref="NXA38:NXB38"/>
    <mergeCell ref="NWE38:NWF38"/>
    <mergeCell ref="NWG38:NWH38"/>
    <mergeCell ref="NWI38:NWJ38"/>
    <mergeCell ref="NWK38:NWL38"/>
    <mergeCell ref="NWM38:NWN38"/>
    <mergeCell ref="NWO38:NWP38"/>
    <mergeCell ref="NYM38:NYN38"/>
    <mergeCell ref="NYO38:NYP38"/>
    <mergeCell ref="NYQ38:NYR38"/>
    <mergeCell ref="NYS38:NYT38"/>
    <mergeCell ref="NYU38:NYV38"/>
    <mergeCell ref="NYW38:NYX38"/>
    <mergeCell ref="NYA38:NYB38"/>
    <mergeCell ref="NYC38:NYD38"/>
    <mergeCell ref="NYE38:NYF38"/>
    <mergeCell ref="NYG38:NYH38"/>
    <mergeCell ref="NYI38:NYJ38"/>
    <mergeCell ref="NYK38:NYL38"/>
    <mergeCell ref="NXO38:NXP38"/>
    <mergeCell ref="NXQ38:NXR38"/>
    <mergeCell ref="NXS38:NXT38"/>
    <mergeCell ref="NXU38:NXV38"/>
    <mergeCell ref="NXW38:NXX38"/>
    <mergeCell ref="NXY38:NXZ38"/>
    <mergeCell ref="NZW38:NZX38"/>
    <mergeCell ref="NZY38:NZZ38"/>
    <mergeCell ref="OAA38:OAB38"/>
    <mergeCell ref="OAC38:OAD38"/>
    <mergeCell ref="OAE38:OAF38"/>
    <mergeCell ref="OAG38:OAH38"/>
    <mergeCell ref="NZK38:NZL38"/>
    <mergeCell ref="NZM38:NZN38"/>
    <mergeCell ref="NZO38:NZP38"/>
    <mergeCell ref="NZQ38:NZR38"/>
    <mergeCell ref="NZS38:NZT38"/>
    <mergeCell ref="NZU38:NZV38"/>
    <mergeCell ref="NYY38:NYZ38"/>
    <mergeCell ref="NZA38:NZB38"/>
    <mergeCell ref="NZC38:NZD38"/>
    <mergeCell ref="NZE38:NZF38"/>
    <mergeCell ref="NZG38:NZH38"/>
    <mergeCell ref="NZI38:NZJ38"/>
    <mergeCell ref="OBG38:OBH38"/>
    <mergeCell ref="OBI38:OBJ38"/>
    <mergeCell ref="OBK38:OBL38"/>
    <mergeCell ref="OBM38:OBN38"/>
    <mergeCell ref="OBO38:OBP38"/>
    <mergeCell ref="OBQ38:OBR38"/>
    <mergeCell ref="OAU38:OAV38"/>
    <mergeCell ref="OAW38:OAX38"/>
    <mergeCell ref="OAY38:OAZ38"/>
    <mergeCell ref="OBA38:OBB38"/>
    <mergeCell ref="OBC38:OBD38"/>
    <mergeCell ref="OBE38:OBF38"/>
    <mergeCell ref="OAI38:OAJ38"/>
    <mergeCell ref="OAK38:OAL38"/>
    <mergeCell ref="OAM38:OAN38"/>
    <mergeCell ref="OAO38:OAP38"/>
    <mergeCell ref="OAQ38:OAR38"/>
    <mergeCell ref="OAS38:OAT38"/>
    <mergeCell ref="OCQ38:OCR38"/>
    <mergeCell ref="OCS38:OCT38"/>
    <mergeCell ref="OCU38:OCV38"/>
    <mergeCell ref="OCW38:OCX38"/>
    <mergeCell ref="OCY38:OCZ38"/>
    <mergeCell ref="ODA38:ODB38"/>
    <mergeCell ref="OCE38:OCF38"/>
    <mergeCell ref="OCG38:OCH38"/>
    <mergeCell ref="OCI38:OCJ38"/>
    <mergeCell ref="OCK38:OCL38"/>
    <mergeCell ref="OCM38:OCN38"/>
    <mergeCell ref="OCO38:OCP38"/>
    <mergeCell ref="OBS38:OBT38"/>
    <mergeCell ref="OBU38:OBV38"/>
    <mergeCell ref="OBW38:OBX38"/>
    <mergeCell ref="OBY38:OBZ38"/>
    <mergeCell ref="OCA38:OCB38"/>
    <mergeCell ref="OCC38:OCD38"/>
    <mergeCell ref="OEA38:OEB38"/>
    <mergeCell ref="OEC38:OED38"/>
    <mergeCell ref="OEE38:OEF38"/>
    <mergeCell ref="OEG38:OEH38"/>
    <mergeCell ref="OEI38:OEJ38"/>
    <mergeCell ref="OEK38:OEL38"/>
    <mergeCell ref="ODO38:ODP38"/>
    <mergeCell ref="ODQ38:ODR38"/>
    <mergeCell ref="ODS38:ODT38"/>
    <mergeCell ref="ODU38:ODV38"/>
    <mergeCell ref="ODW38:ODX38"/>
    <mergeCell ref="ODY38:ODZ38"/>
    <mergeCell ref="ODC38:ODD38"/>
    <mergeCell ref="ODE38:ODF38"/>
    <mergeCell ref="ODG38:ODH38"/>
    <mergeCell ref="ODI38:ODJ38"/>
    <mergeCell ref="ODK38:ODL38"/>
    <mergeCell ref="ODM38:ODN38"/>
    <mergeCell ref="OFK38:OFL38"/>
    <mergeCell ref="OFM38:OFN38"/>
    <mergeCell ref="OFO38:OFP38"/>
    <mergeCell ref="OFQ38:OFR38"/>
    <mergeCell ref="OFS38:OFT38"/>
    <mergeCell ref="OFU38:OFV38"/>
    <mergeCell ref="OEY38:OEZ38"/>
    <mergeCell ref="OFA38:OFB38"/>
    <mergeCell ref="OFC38:OFD38"/>
    <mergeCell ref="OFE38:OFF38"/>
    <mergeCell ref="OFG38:OFH38"/>
    <mergeCell ref="OFI38:OFJ38"/>
    <mergeCell ref="OEM38:OEN38"/>
    <mergeCell ref="OEO38:OEP38"/>
    <mergeCell ref="OEQ38:OER38"/>
    <mergeCell ref="OES38:OET38"/>
    <mergeCell ref="OEU38:OEV38"/>
    <mergeCell ref="OEW38:OEX38"/>
    <mergeCell ref="OGU38:OGV38"/>
    <mergeCell ref="OGW38:OGX38"/>
    <mergeCell ref="OGY38:OGZ38"/>
    <mergeCell ref="OHA38:OHB38"/>
    <mergeCell ref="OHC38:OHD38"/>
    <mergeCell ref="OHE38:OHF38"/>
    <mergeCell ref="OGI38:OGJ38"/>
    <mergeCell ref="OGK38:OGL38"/>
    <mergeCell ref="OGM38:OGN38"/>
    <mergeCell ref="OGO38:OGP38"/>
    <mergeCell ref="OGQ38:OGR38"/>
    <mergeCell ref="OGS38:OGT38"/>
    <mergeCell ref="OFW38:OFX38"/>
    <mergeCell ref="OFY38:OFZ38"/>
    <mergeCell ref="OGA38:OGB38"/>
    <mergeCell ref="OGC38:OGD38"/>
    <mergeCell ref="OGE38:OGF38"/>
    <mergeCell ref="OGG38:OGH38"/>
    <mergeCell ref="OIE38:OIF38"/>
    <mergeCell ref="OIG38:OIH38"/>
    <mergeCell ref="OII38:OIJ38"/>
    <mergeCell ref="OIK38:OIL38"/>
    <mergeCell ref="OIM38:OIN38"/>
    <mergeCell ref="OIO38:OIP38"/>
    <mergeCell ref="OHS38:OHT38"/>
    <mergeCell ref="OHU38:OHV38"/>
    <mergeCell ref="OHW38:OHX38"/>
    <mergeCell ref="OHY38:OHZ38"/>
    <mergeCell ref="OIA38:OIB38"/>
    <mergeCell ref="OIC38:OID38"/>
    <mergeCell ref="OHG38:OHH38"/>
    <mergeCell ref="OHI38:OHJ38"/>
    <mergeCell ref="OHK38:OHL38"/>
    <mergeCell ref="OHM38:OHN38"/>
    <mergeCell ref="OHO38:OHP38"/>
    <mergeCell ref="OHQ38:OHR38"/>
    <mergeCell ref="OJO38:OJP38"/>
    <mergeCell ref="OJQ38:OJR38"/>
    <mergeCell ref="OJS38:OJT38"/>
    <mergeCell ref="OJU38:OJV38"/>
    <mergeCell ref="OJW38:OJX38"/>
    <mergeCell ref="OJY38:OJZ38"/>
    <mergeCell ref="OJC38:OJD38"/>
    <mergeCell ref="OJE38:OJF38"/>
    <mergeCell ref="OJG38:OJH38"/>
    <mergeCell ref="OJI38:OJJ38"/>
    <mergeCell ref="OJK38:OJL38"/>
    <mergeCell ref="OJM38:OJN38"/>
    <mergeCell ref="OIQ38:OIR38"/>
    <mergeCell ref="OIS38:OIT38"/>
    <mergeCell ref="OIU38:OIV38"/>
    <mergeCell ref="OIW38:OIX38"/>
    <mergeCell ref="OIY38:OIZ38"/>
    <mergeCell ref="OJA38:OJB38"/>
    <mergeCell ref="OKY38:OKZ38"/>
    <mergeCell ref="OLA38:OLB38"/>
    <mergeCell ref="OLC38:OLD38"/>
    <mergeCell ref="OLE38:OLF38"/>
    <mergeCell ref="OLG38:OLH38"/>
    <mergeCell ref="OLI38:OLJ38"/>
    <mergeCell ref="OKM38:OKN38"/>
    <mergeCell ref="OKO38:OKP38"/>
    <mergeCell ref="OKQ38:OKR38"/>
    <mergeCell ref="OKS38:OKT38"/>
    <mergeCell ref="OKU38:OKV38"/>
    <mergeCell ref="OKW38:OKX38"/>
    <mergeCell ref="OKA38:OKB38"/>
    <mergeCell ref="OKC38:OKD38"/>
    <mergeCell ref="OKE38:OKF38"/>
    <mergeCell ref="OKG38:OKH38"/>
    <mergeCell ref="OKI38:OKJ38"/>
    <mergeCell ref="OKK38:OKL38"/>
    <mergeCell ref="OMI38:OMJ38"/>
    <mergeCell ref="OMK38:OML38"/>
    <mergeCell ref="OMM38:OMN38"/>
    <mergeCell ref="OMO38:OMP38"/>
    <mergeCell ref="OMQ38:OMR38"/>
    <mergeCell ref="OMS38:OMT38"/>
    <mergeCell ref="OLW38:OLX38"/>
    <mergeCell ref="OLY38:OLZ38"/>
    <mergeCell ref="OMA38:OMB38"/>
    <mergeCell ref="OMC38:OMD38"/>
    <mergeCell ref="OME38:OMF38"/>
    <mergeCell ref="OMG38:OMH38"/>
    <mergeCell ref="OLK38:OLL38"/>
    <mergeCell ref="OLM38:OLN38"/>
    <mergeCell ref="OLO38:OLP38"/>
    <mergeCell ref="OLQ38:OLR38"/>
    <mergeCell ref="OLS38:OLT38"/>
    <mergeCell ref="OLU38:OLV38"/>
    <mergeCell ref="ONS38:ONT38"/>
    <mergeCell ref="ONU38:ONV38"/>
    <mergeCell ref="ONW38:ONX38"/>
    <mergeCell ref="ONY38:ONZ38"/>
    <mergeCell ref="OOA38:OOB38"/>
    <mergeCell ref="OOC38:OOD38"/>
    <mergeCell ref="ONG38:ONH38"/>
    <mergeCell ref="ONI38:ONJ38"/>
    <mergeCell ref="ONK38:ONL38"/>
    <mergeCell ref="ONM38:ONN38"/>
    <mergeCell ref="ONO38:ONP38"/>
    <mergeCell ref="ONQ38:ONR38"/>
    <mergeCell ref="OMU38:OMV38"/>
    <mergeCell ref="OMW38:OMX38"/>
    <mergeCell ref="OMY38:OMZ38"/>
    <mergeCell ref="ONA38:ONB38"/>
    <mergeCell ref="ONC38:OND38"/>
    <mergeCell ref="ONE38:ONF38"/>
    <mergeCell ref="OPC38:OPD38"/>
    <mergeCell ref="OPE38:OPF38"/>
    <mergeCell ref="OPG38:OPH38"/>
    <mergeCell ref="OPI38:OPJ38"/>
    <mergeCell ref="OPK38:OPL38"/>
    <mergeCell ref="OPM38:OPN38"/>
    <mergeCell ref="OOQ38:OOR38"/>
    <mergeCell ref="OOS38:OOT38"/>
    <mergeCell ref="OOU38:OOV38"/>
    <mergeCell ref="OOW38:OOX38"/>
    <mergeCell ref="OOY38:OOZ38"/>
    <mergeCell ref="OPA38:OPB38"/>
    <mergeCell ref="OOE38:OOF38"/>
    <mergeCell ref="OOG38:OOH38"/>
    <mergeCell ref="OOI38:OOJ38"/>
    <mergeCell ref="OOK38:OOL38"/>
    <mergeCell ref="OOM38:OON38"/>
    <mergeCell ref="OOO38:OOP38"/>
    <mergeCell ref="OQM38:OQN38"/>
    <mergeCell ref="OQO38:OQP38"/>
    <mergeCell ref="OQQ38:OQR38"/>
    <mergeCell ref="OQS38:OQT38"/>
    <mergeCell ref="OQU38:OQV38"/>
    <mergeCell ref="OQW38:OQX38"/>
    <mergeCell ref="OQA38:OQB38"/>
    <mergeCell ref="OQC38:OQD38"/>
    <mergeCell ref="OQE38:OQF38"/>
    <mergeCell ref="OQG38:OQH38"/>
    <mergeCell ref="OQI38:OQJ38"/>
    <mergeCell ref="OQK38:OQL38"/>
    <mergeCell ref="OPO38:OPP38"/>
    <mergeCell ref="OPQ38:OPR38"/>
    <mergeCell ref="OPS38:OPT38"/>
    <mergeCell ref="OPU38:OPV38"/>
    <mergeCell ref="OPW38:OPX38"/>
    <mergeCell ref="OPY38:OPZ38"/>
    <mergeCell ref="ORW38:ORX38"/>
    <mergeCell ref="ORY38:ORZ38"/>
    <mergeCell ref="OSA38:OSB38"/>
    <mergeCell ref="OSC38:OSD38"/>
    <mergeCell ref="OSE38:OSF38"/>
    <mergeCell ref="OSG38:OSH38"/>
    <mergeCell ref="ORK38:ORL38"/>
    <mergeCell ref="ORM38:ORN38"/>
    <mergeCell ref="ORO38:ORP38"/>
    <mergeCell ref="ORQ38:ORR38"/>
    <mergeCell ref="ORS38:ORT38"/>
    <mergeCell ref="ORU38:ORV38"/>
    <mergeCell ref="OQY38:OQZ38"/>
    <mergeCell ref="ORA38:ORB38"/>
    <mergeCell ref="ORC38:ORD38"/>
    <mergeCell ref="ORE38:ORF38"/>
    <mergeCell ref="ORG38:ORH38"/>
    <mergeCell ref="ORI38:ORJ38"/>
    <mergeCell ref="OTG38:OTH38"/>
    <mergeCell ref="OTI38:OTJ38"/>
    <mergeCell ref="OTK38:OTL38"/>
    <mergeCell ref="OTM38:OTN38"/>
    <mergeCell ref="OTO38:OTP38"/>
    <mergeCell ref="OTQ38:OTR38"/>
    <mergeCell ref="OSU38:OSV38"/>
    <mergeCell ref="OSW38:OSX38"/>
    <mergeCell ref="OSY38:OSZ38"/>
    <mergeCell ref="OTA38:OTB38"/>
    <mergeCell ref="OTC38:OTD38"/>
    <mergeCell ref="OTE38:OTF38"/>
    <mergeCell ref="OSI38:OSJ38"/>
    <mergeCell ref="OSK38:OSL38"/>
    <mergeCell ref="OSM38:OSN38"/>
    <mergeCell ref="OSO38:OSP38"/>
    <mergeCell ref="OSQ38:OSR38"/>
    <mergeCell ref="OSS38:OST38"/>
    <mergeCell ref="OUQ38:OUR38"/>
    <mergeCell ref="OUS38:OUT38"/>
    <mergeCell ref="OUU38:OUV38"/>
    <mergeCell ref="OUW38:OUX38"/>
    <mergeCell ref="OUY38:OUZ38"/>
    <mergeCell ref="OVA38:OVB38"/>
    <mergeCell ref="OUE38:OUF38"/>
    <mergeCell ref="OUG38:OUH38"/>
    <mergeCell ref="OUI38:OUJ38"/>
    <mergeCell ref="OUK38:OUL38"/>
    <mergeCell ref="OUM38:OUN38"/>
    <mergeCell ref="OUO38:OUP38"/>
    <mergeCell ref="OTS38:OTT38"/>
    <mergeCell ref="OTU38:OTV38"/>
    <mergeCell ref="OTW38:OTX38"/>
    <mergeCell ref="OTY38:OTZ38"/>
    <mergeCell ref="OUA38:OUB38"/>
    <mergeCell ref="OUC38:OUD38"/>
    <mergeCell ref="OWA38:OWB38"/>
    <mergeCell ref="OWC38:OWD38"/>
    <mergeCell ref="OWE38:OWF38"/>
    <mergeCell ref="OWG38:OWH38"/>
    <mergeCell ref="OWI38:OWJ38"/>
    <mergeCell ref="OWK38:OWL38"/>
    <mergeCell ref="OVO38:OVP38"/>
    <mergeCell ref="OVQ38:OVR38"/>
    <mergeCell ref="OVS38:OVT38"/>
    <mergeCell ref="OVU38:OVV38"/>
    <mergeCell ref="OVW38:OVX38"/>
    <mergeCell ref="OVY38:OVZ38"/>
    <mergeCell ref="OVC38:OVD38"/>
    <mergeCell ref="OVE38:OVF38"/>
    <mergeCell ref="OVG38:OVH38"/>
    <mergeCell ref="OVI38:OVJ38"/>
    <mergeCell ref="OVK38:OVL38"/>
    <mergeCell ref="OVM38:OVN38"/>
    <mergeCell ref="OXK38:OXL38"/>
    <mergeCell ref="OXM38:OXN38"/>
    <mergeCell ref="OXO38:OXP38"/>
    <mergeCell ref="OXQ38:OXR38"/>
    <mergeCell ref="OXS38:OXT38"/>
    <mergeCell ref="OXU38:OXV38"/>
    <mergeCell ref="OWY38:OWZ38"/>
    <mergeCell ref="OXA38:OXB38"/>
    <mergeCell ref="OXC38:OXD38"/>
    <mergeCell ref="OXE38:OXF38"/>
    <mergeCell ref="OXG38:OXH38"/>
    <mergeCell ref="OXI38:OXJ38"/>
    <mergeCell ref="OWM38:OWN38"/>
    <mergeCell ref="OWO38:OWP38"/>
    <mergeCell ref="OWQ38:OWR38"/>
    <mergeCell ref="OWS38:OWT38"/>
    <mergeCell ref="OWU38:OWV38"/>
    <mergeCell ref="OWW38:OWX38"/>
    <mergeCell ref="OYU38:OYV38"/>
    <mergeCell ref="OYW38:OYX38"/>
    <mergeCell ref="OYY38:OYZ38"/>
    <mergeCell ref="OZA38:OZB38"/>
    <mergeCell ref="OZC38:OZD38"/>
    <mergeCell ref="OZE38:OZF38"/>
    <mergeCell ref="OYI38:OYJ38"/>
    <mergeCell ref="OYK38:OYL38"/>
    <mergeCell ref="OYM38:OYN38"/>
    <mergeCell ref="OYO38:OYP38"/>
    <mergeCell ref="OYQ38:OYR38"/>
    <mergeCell ref="OYS38:OYT38"/>
    <mergeCell ref="OXW38:OXX38"/>
    <mergeCell ref="OXY38:OXZ38"/>
    <mergeCell ref="OYA38:OYB38"/>
    <mergeCell ref="OYC38:OYD38"/>
    <mergeCell ref="OYE38:OYF38"/>
    <mergeCell ref="OYG38:OYH38"/>
    <mergeCell ref="PAE38:PAF38"/>
    <mergeCell ref="PAG38:PAH38"/>
    <mergeCell ref="PAI38:PAJ38"/>
    <mergeCell ref="PAK38:PAL38"/>
    <mergeCell ref="PAM38:PAN38"/>
    <mergeCell ref="PAO38:PAP38"/>
    <mergeCell ref="OZS38:OZT38"/>
    <mergeCell ref="OZU38:OZV38"/>
    <mergeCell ref="OZW38:OZX38"/>
    <mergeCell ref="OZY38:OZZ38"/>
    <mergeCell ref="PAA38:PAB38"/>
    <mergeCell ref="PAC38:PAD38"/>
    <mergeCell ref="OZG38:OZH38"/>
    <mergeCell ref="OZI38:OZJ38"/>
    <mergeCell ref="OZK38:OZL38"/>
    <mergeCell ref="OZM38:OZN38"/>
    <mergeCell ref="OZO38:OZP38"/>
    <mergeCell ref="OZQ38:OZR38"/>
    <mergeCell ref="PBO38:PBP38"/>
    <mergeCell ref="PBQ38:PBR38"/>
    <mergeCell ref="PBS38:PBT38"/>
    <mergeCell ref="PBU38:PBV38"/>
    <mergeCell ref="PBW38:PBX38"/>
    <mergeCell ref="PBY38:PBZ38"/>
    <mergeCell ref="PBC38:PBD38"/>
    <mergeCell ref="PBE38:PBF38"/>
    <mergeCell ref="PBG38:PBH38"/>
    <mergeCell ref="PBI38:PBJ38"/>
    <mergeCell ref="PBK38:PBL38"/>
    <mergeCell ref="PBM38:PBN38"/>
    <mergeCell ref="PAQ38:PAR38"/>
    <mergeCell ref="PAS38:PAT38"/>
    <mergeCell ref="PAU38:PAV38"/>
    <mergeCell ref="PAW38:PAX38"/>
    <mergeCell ref="PAY38:PAZ38"/>
    <mergeCell ref="PBA38:PBB38"/>
    <mergeCell ref="PCY38:PCZ38"/>
    <mergeCell ref="PDA38:PDB38"/>
    <mergeCell ref="PDC38:PDD38"/>
    <mergeCell ref="PDE38:PDF38"/>
    <mergeCell ref="PDG38:PDH38"/>
    <mergeCell ref="PDI38:PDJ38"/>
    <mergeCell ref="PCM38:PCN38"/>
    <mergeCell ref="PCO38:PCP38"/>
    <mergeCell ref="PCQ38:PCR38"/>
    <mergeCell ref="PCS38:PCT38"/>
    <mergeCell ref="PCU38:PCV38"/>
    <mergeCell ref="PCW38:PCX38"/>
    <mergeCell ref="PCA38:PCB38"/>
    <mergeCell ref="PCC38:PCD38"/>
    <mergeCell ref="PCE38:PCF38"/>
    <mergeCell ref="PCG38:PCH38"/>
    <mergeCell ref="PCI38:PCJ38"/>
    <mergeCell ref="PCK38:PCL38"/>
    <mergeCell ref="PEI38:PEJ38"/>
    <mergeCell ref="PEK38:PEL38"/>
    <mergeCell ref="PEM38:PEN38"/>
    <mergeCell ref="PEO38:PEP38"/>
    <mergeCell ref="PEQ38:PER38"/>
    <mergeCell ref="PES38:PET38"/>
    <mergeCell ref="PDW38:PDX38"/>
    <mergeCell ref="PDY38:PDZ38"/>
    <mergeCell ref="PEA38:PEB38"/>
    <mergeCell ref="PEC38:PED38"/>
    <mergeCell ref="PEE38:PEF38"/>
    <mergeCell ref="PEG38:PEH38"/>
    <mergeCell ref="PDK38:PDL38"/>
    <mergeCell ref="PDM38:PDN38"/>
    <mergeCell ref="PDO38:PDP38"/>
    <mergeCell ref="PDQ38:PDR38"/>
    <mergeCell ref="PDS38:PDT38"/>
    <mergeCell ref="PDU38:PDV38"/>
    <mergeCell ref="PFS38:PFT38"/>
    <mergeCell ref="PFU38:PFV38"/>
    <mergeCell ref="PFW38:PFX38"/>
    <mergeCell ref="PFY38:PFZ38"/>
    <mergeCell ref="PGA38:PGB38"/>
    <mergeCell ref="PGC38:PGD38"/>
    <mergeCell ref="PFG38:PFH38"/>
    <mergeCell ref="PFI38:PFJ38"/>
    <mergeCell ref="PFK38:PFL38"/>
    <mergeCell ref="PFM38:PFN38"/>
    <mergeCell ref="PFO38:PFP38"/>
    <mergeCell ref="PFQ38:PFR38"/>
    <mergeCell ref="PEU38:PEV38"/>
    <mergeCell ref="PEW38:PEX38"/>
    <mergeCell ref="PEY38:PEZ38"/>
    <mergeCell ref="PFA38:PFB38"/>
    <mergeCell ref="PFC38:PFD38"/>
    <mergeCell ref="PFE38:PFF38"/>
    <mergeCell ref="PHC38:PHD38"/>
    <mergeCell ref="PHE38:PHF38"/>
    <mergeCell ref="PHG38:PHH38"/>
    <mergeCell ref="PHI38:PHJ38"/>
    <mergeCell ref="PHK38:PHL38"/>
    <mergeCell ref="PHM38:PHN38"/>
    <mergeCell ref="PGQ38:PGR38"/>
    <mergeCell ref="PGS38:PGT38"/>
    <mergeCell ref="PGU38:PGV38"/>
    <mergeCell ref="PGW38:PGX38"/>
    <mergeCell ref="PGY38:PGZ38"/>
    <mergeCell ref="PHA38:PHB38"/>
    <mergeCell ref="PGE38:PGF38"/>
    <mergeCell ref="PGG38:PGH38"/>
    <mergeCell ref="PGI38:PGJ38"/>
    <mergeCell ref="PGK38:PGL38"/>
    <mergeCell ref="PGM38:PGN38"/>
    <mergeCell ref="PGO38:PGP38"/>
    <mergeCell ref="PIM38:PIN38"/>
    <mergeCell ref="PIO38:PIP38"/>
    <mergeCell ref="PIQ38:PIR38"/>
    <mergeCell ref="PIS38:PIT38"/>
    <mergeCell ref="PIU38:PIV38"/>
    <mergeCell ref="PIW38:PIX38"/>
    <mergeCell ref="PIA38:PIB38"/>
    <mergeCell ref="PIC38:PID38"/>
    <mergeCell ref="PIE38:PIF38"/>
    <mergeCell ref="PIG38:PIH38"/>
    <mergeCell ref="PII38:PIJ38"/>
    <mergeCell ref="PIK38:PIL38"/>
    <mergeCell ref="PHO38:PHP38"/>
    <mergeCell ref="PHQ38:PHR38"/>
    <mergeCell ref="PHS38:PHT38"/>
    <mergeCell ref="PHU38:PHV38"/>
    <mergeCell ref="PHW38:PHX38"/>
    <mergeCell ref="PHY38:PHZ38"/>
    <mergeCell ref="PJW38:PJX38"/>
    <mergeCell ref="PJY38:PJZ38"/>
    <mergeCell ref="PKA38:PKB38"/>
    <mergeCell ref="PKC38:PKD38"/>
    <mergeCell ref="PKE38:PKF38"/>
    <mergeCell ref="PKG38:PKH38"/>
    <mergeCell ref="PJK38:PJL38"/>
    <mergeCell ref="PJM38:PJN38"/>
    <mergeCell ref="PJO38:PJP38"/>
    <mergeCell ref="PJQ38:PJR38"/>
    <mergeCell ref="PJS38:PJT38"/>
    <mergeCell ref="PJU38:PJV38"/>
    <mergeCell ref="PIY38:PIZ38"/>
    <mergeCell ref="PJA38:PJB38"/>
    <mergeCell ref="PJC38:PJD38"/>
    <mergeCell ref="PJE38:PJF38"/>
    <mergeCell ref="PJG38:PJH38"/>
    <mergeCell ref="PJI38:PJJ38"/>
    <mergeCell ref="PLG38:PLH38"/>
    <mergeCell ref="PLI38:PLJ38"/>
    <mergeCell ref="PLK38:PLL38"/>
    <mergeCell ref="PLM38:PLN38"/>
    <mergeCell ref="PLO38:PLP38"/>
    <mergeCell ref="PLQ38:PLR38"/>
    <mergeCell ref="PKU38:PKV38"/>
    <mergeCell ref="PKW38:PKX38"/>
    <mergeCell ref="PKY38:PKZ38"/>
    <mergeCell ref="PLA38:PLB38"/>
    <mergeCell ref="PLC38:PLD38"/>
    <mergeCell ref="PLE38:PLF38"/>
    <mergeCell ref="PKI38:PKJ38"/>
    <mergeCell ref="PKK38:PKL38"/>
    <mergeCell ref="PKM38:PKN38"/>
    <mergeCell ref="PKO38:PKP38"/>
    <mergeCell ref="PKQ38:PKR38"/>
    <mergeCell ref="PKS38:PKT38"/>
    <mergeCell ref="PMQ38:PMR38"/>
    <mergeCell ref="PMS38:PMT38"/>
    <mergeCell ref="PMU38:PMV38"/>
    <mergeCell ref="PMW38:PMX38"/>
    <mergeCell ref="PMY38:PMZ38"/>
    <mergeCell ref="PNA38:PNB38"/>
    <mergeCell ref="PME38:PMF38"/>
    <mergeCell ref="PMG38:PMH38"/>
    <mergeCell ref="PMI38:PMJ38"/>
    <mergeCell ref="PMK38:PML38"/>
    <mergeCell ref="PMM38:PMN38"/>
    <mergeCell ref="PMO38:PMP38"/>
    <mergeCell ref="PLS38:PLT38"/>
    <mergeCell ref="PLU38:PLV38"/>
    <mergeCell ref="PLW38:PLX38"/>
    <mergeCell ref="PLY38:PLZ38"/>
    <mergeCell ref="PMA38:PMB38"/>
    <mergeCell ref="PMC38:PMD38"/>
    <mergeCell ref="POA38:POB38"/>
    <mergeCell ref="POC38:POD38"/>
    <mergeCell ref="POE38:POF38"/>
    <mergeCell ref="POG38:POH38"/>
    <mergeCell ref="POI38:POJ38"/>
    <mergeCell ref="POK38:POL38"/>
    <mergeCell ref="PNO38:PNP38"/>
    <mergeCell ref="PNQ38:PNR38"/>
    <mergeCell ref="PNS38:PNT38"/>
    <mergeCell ref="PNU38:PNV38"/>
    <mergeCell ref="PNW38:PNX38"/>
    <mergeCell ref="PNY38:PNZ38"/>
    <mergeCell ref="PNC38:PND38"/>
    <mergeCell ref="PNE38:PNF38"/>
    <mergeCell ref="PNG38:PNH38"/>
    <mergeCell ref="PNI38:PNJ38"/>
    <mergeCell ref="PNK38:PNL38"/>
    <mergeCell ref="PNM38:PNN38"/>
    <mergeCell ref="PPK38:PPL38"/>
    <mergeCell ref="PPM38:PPN38"/>
    <mergeCell ref="PPO38:PPP38"/>
    <mergeCell ref="PPQ38:PPR38"/>
    <mergeCell ref="PPS38:PPT38"/>
    <mergeCell ref="PPU38:PPV38"/>
    <mergeCell ref="POY38:POZ38"/>
    <mergeCell ref="PPA38:PPB38"/>
    <mergeCell ref="PPC38:PPD38"/>
    <mergeCell ref="PPE38:PPF38"/>
    <mergeCell ref="PPG38:PPH38"/>
    <mergeCell ref="PPI38:PPJ38"/>
    <mergeCell ref="POM38:PON38"/>
    <mergeCell ref="POO38:POP38"/>
    <mergeCell ref="POQ38:POR38"/>
    <mergeCell ref="POS38:POT38"/>
    <mergeCell ref="POU38:POV38"/>
    <mergeCell ref="POW38:POX38"/>
    <mergeCell ref="PQU38:PQV38"/>
    <mergeCell ref="PQW38:PQX38"/>
    <mergeCell ref="PQY38:PQZ38"/>
    <mergeCell ref="PRA38:PRB38"/>
    <mergeCell ref="PRC38:PRD38"/>
    <mergeCell ref="PRE38:PRF38"/>
    <mergeCell ref="PQI38:PQJ38"/>
    <mergeCell ref="PQK38:PQL38"/>
    <mergeCell ref="PQM38:PQN38"/>
    <mergeCell ref="PQO38:PQP38"/>
    <mergeCell ref="PQQ38:PQR38"/>
    <mergeCell ref="PQS38:PQT38"/>
    <mergeCell ref="PPW38:PPX38"/>
    <mergeCell ref="PPY38:PPZ38"/>
    <mergeCell ref="PQA38:PQB38"/>
    <mergeCell ref="PQC38:PQD38"/>
    <mergeCell ref="PQE38:PQF38"/>
    <mergeCell ref="PQG38:PQH38"/>
    <mergeCell ref="PSE38:PSF38"/>
    <mergeCell ref="PSG38:PSH38"/>
    <mergeCell ref="PSI38:PSJ38"/>
    <mergeCell ref="PSK38:PSL38"/>
    <mergeCell ref="PSM38:PSN38"/>
    <mergeCell ref="PSO38:PSP38"/>
    <mergeCell ref="PRS38:PRT38"/>
    <mergeCell ref="PRU38:PRV38"/>
    <mergeCell ref="PRW38:PRX38"/>
    <mergeCell ref="PRY38:PRZ38"/>
    <mergeCell ref="PSA38:PSB38"/>
    <mergeCell ref="PSC38:PSD38"/>
    <mergeCell ref="PRG38:PRH38"/>
    <mergeCell ref="PRI38:PRJ38"/>
    <mergeCell ref="PRK38:PRL38"/>
    <mergeCell ref="PRM38:PRN38"/>
    <mergeCell ref="PRO38:PRP38"/>
    <mergeCell ref="PRQ38:PRR38"/>
    <mergeCell ref="PTO38:PTP38"/>
    <mergeCell ref="PTQ38:PTR38"/>
    <mergeCell ref="PTS38:PTT38"/>
    <mergeCell ref="PTU38:PTV38"/>
    <mergeCell ref="PTW38:PTX38"/>
    <mergeCell ref="PTY38:PTZ38"/>
    <mergeCell ref="PTC38:PTD38"/>
    <mergeCell ref="PTE38:PTF38"/>
    <mergeCell ref="PTG38:PTH38"/>
    <mergeCell ref="PTI38:PTJ38"/>
    <mergeCell ref="PTK38:PTL38"/>
    <mergeCell ref="PTM38:PTN38"/>
    <mergeCell ref="PSQ38:PSR38"/>
    <mergeCell ref="PSS38:PST38"/>
    <mergeCell ref="PSU38:PSV38"/>
    <mergeCell ref="PSW38:PSX38"/>
    <mergeCell ref="PSY38:PSZ38"/>
    <mergeCell ref="PTA38:PTB38"/>
    <mergeCell ref="PUY38:PUZ38"/>
    <mergeCell ref="PVA38:PVB38"/>
    <mergeCell ref="PVC38:PVD38"/>
    <mergeCell ref="PVE38:PVF38"/>
    <mergeCell ref="PVG38:PVH38"/>
    <mergeCell ref="PVI38:PVJ38"/>
    <mergeCell ref="PUM38:PUN38"/>
    <mergeCell ref="PUO38:PUP38"/>
    <mergeCell ref="PUQ38:PUR38"/>
    <mergeCell ref="PUS38:PUT38"/>
    <mergeCell ref="PUU38:PUV38"/>
    <mergeCell ref="PUW38:PUX38"/>
    <mergeCell ref="PUA38:PUB38"/>
    <mergeCell ref="PUC38:PUD38"/>
    <mergeCell ref="PUE38:PUF38"/>
    <mergeCell ref="PUG38:PUH38"/>
    <mergeCell ref="PUI38:PUJ38"/>
    <mergeCell ref="PUK38:PUL38"/>
    <mergeCell ref="PWI38:PWJ38"/>
    <mergeCell ref="PWK38:PWL38"/>
    <mergeCell ref="PWM38:PWN38"/>
    <mergeCell ref="PWO38:PWP38"/>
    <mergeCell ref="PWQ38:PWR38"/>
    <mergeCell ref="PWS38:PWT38"/>
    <mergeCell ref="PVW38:PVX38"/>
    <mergeCell ref="PVY38:PVZ38"/>
    <mergeCell ref="PWA38:PWB38"/>
    <mergeCell ref="PWC38:PWD38"/>
    <mergeCell ref="PWE38:PWF38"/>
    <mergeCell ref="PWG38:PWH38"/>
    <mergeCell ref="PVK38:PVL38"/>
    <mergeCell ref="PVM38:PVN38"/>
    <mergeCell ref="PVO38:PVP38"/>
    <mergeCell ref="PVQ38:PVR38"/>
    <mergeCell ref="PVS38:PVT38"/>
    <mergeCell ref="PVU38:PVV38"/>
    <mergeCell ref="PXS38:PXT38"/>
    <mergeCell ref="PXU38:PXV38"/>
    <mergeCell ref="PXW38:PXX38"/>
    <mergeCell ref="PXY38:PXZ38"/>
    <mergeCell ref="PYA38:PYB38"/>
    <mergeCell ref="PYC38:PYD38"/>
    <mergeCell ref="PXG38:PXH38"/>
    <mergeCell ref="PXI38:PXJ38"/>
    <mergeCell ref="PXK38:PXL38"/>
    <mergeCell ref="PXM38:PXN38"/>
    <mergeCell ref="PXO38:PXP38"/>
    <mergeCell ref="PXQ38:PXR38"/>
    <mergeCell ref="PWU38:PWV38"/>
    <mergeCell ref="PWW38:PWX38"/>
    <mergeCell ref="PWY38:PWZ38"/>
    <mergeCell ref="PXA38:PXB38"/>
    <mergeCell ref="PXC38:PXD38"/>
    <mergeCell ref="PXE38:PXF38"/>
    <mergeCell ref="PZC38:PZD38"/>
    <mergeCell ref="PZE38:PZF38"/>
    <mergeCell ref="PZG38:PZH38"/>
    <mergeCell ref="PZI38:PZJ38"/>
    <mergeCell ref="PZK38:PZL38"/>
    <mergeCell ref="PZM38:PZN38"/>
    <mergeCell ref="PYQ38:PYR38"/>
    <mergeCell ref="PYS38:PYT38"/>
    <mergeCell ref="PYU38:PYV38"/>
    <mergeCell ref="PYW38:PYX38"/>
    <mergeCell ref="PYY38:PYZ38"/>
    <mergeCell ref="PZA38:PZB38"/>
    <mergeCell ref="PYE38:PYF38"/>
    <mergeCell ref="PYG38:PYH38"/>
    <mergeCell ref="PYI38:PYJ38"/>
    <mergeCell ref="PYK38:PYL38"/>
    <mergeCell ref="PYM38:PYN38"/>
    <mergeCell ref="PYO38:PYP38"/>
    <mergeCell ref="QAM38:QAN38"/>
    <mergeCell ref="QAO38:QAP38"/>
    <mergeCell ref="QAQ38:QAR38"/>
    <mergeCell ref="QAS38:QAT38"/>
    <mergeCell ref="QAU38:QAV38"/>
    <mergeCell ref="QAW38:QAX38"/>
    <mergeCell ref="QAA38:QAB38"/>
    <mergeCell ref="QAC38:QAD38"/>
    <mergeCell ref="QAE38:QAF38"/>
    <mergeCell ref="QAG38:QAH38"/>
    <mergeCell ref="QAI38:QAJ38"/>
    <mergeCell ref="QAK38:QAL38"/>
    <mergeCell ref="PZO38:PZP38"/>
    <mergeCell ref="PZQ38:PZR38"/>
    <mergeCell ref="PZS38:PZT38"/>
    <mergeCell ref="PZU38:PZV38"/>
    <mergeCell ref="PZW38:PZX38"/>
    <mergeCell ref="PZY38:PZZ38"/>
    <mergeCell ref="QBW38:QBX38"/>
    <mergeCell ref="QBY38:QBZ38"/>
    <mergeCell ref="QCA38:QCB38"/>
    <mergeCell ref="QCC38:QCD38"/>
    <mergeCell ref="QCE38:QCF38"/>
    <mergeCell ref="QCG38:QCH38"/>
    <mergeCell ref="QBK38:QBL38"/>
    <mergeCell ref="QBM38:QBN38"/>
    <mergeCell ref="QBO38:QBP38"/>
    <mergeCell ref="QBQ38:QBR38"/>
    <mergeCell ref="QBS38:QBT38"/>
    <mergeCell ref="QBU38:QBV38"/>
    <mergeCell ref="QAY38:QAZ38"/>
    <mergeCell ref="QBA38:QBB38"/>
    <mergeCell ref="QBC38:QBD38"/>
    <mergeCell ref="QBE38:QBF38"/>
    <mergeCell ref="QBG38:QBH38"/>
    <mergeCell ref="QBI38:QBJ38"/>
    <mergeCell ref="QDG38:QDH38"/>
    <mergeCell ref="QDI38:QDJ38"/>
    <mergeCell ref="QDK38:QDL38"/>
    <mergeCell ref="QDM38:QDN38"/>
    <mergeCell ref="QDO38:QDP38"/>
    <mergeCell ref="QDQ38:QDR38"/>
    <mergeCell ref="QCU38:QCV38"/>
    <mergeCell ref="QCW38:QCX38"/>
    <mergeCell ref="QCY38:QCZ38"/>
    <mergeCell ref="QDA38:QDB38"/>
    <mergeCell ref="QDC38:QDD38"/>
    <mergeCell ref="QDE38:QDF38"/>
    <mergeCell ref="QCI38:QCJ38"/>
    <mergeCell ref="QCK38:QCL38"/>
    <mergeCell ref="QCM38:QCN38"/>
    <mergeCell ref="QCO38:QCP38"/>
    <mergeCell ref="QCQ38:QCR38"/>
    <mergeCell ref="QCS38:QCT38"/>
    <mergeCell ref="QEQ38:QER38"/>
    <mergeCell ref="QES38:QET38"/>
    <mergeCell ref="QEU38:QEV38"/>
    <mergeCell ref="QEW38:QEX38"/>
    <mergeCell ref="QEY38:QEZ38"/>
    <mergeCell ref="QFA38:QFB38"/>
    <mergeCell ref="QEE38:QEF38"/>
    <mergeCell ref="QEG38:QEH38"/>
    <mergeCell ref="QEI38:QEJ38"/>
    <mergeCell ref="QEK38:QEL38"/>
    <mergeCell ref="QEM38:QEN38"/>
    <mergeCell ref="QEO38:QEP38"/>
    <mergeCell ref="QDS38:QDT38"/>
    <mergeCell ref="QDU38:QDV38"/>
    <mergeCell ref="QDW38:QDX38"/>
    <mergeCell ref="QDY38:QDZ38"/>
    <mergeCell ref="QEA38:QEB38"/>
    <mergeCell ref="QEC38:QED38"/>
    <mergeCell ref="QGA38:QGB38"/>
    <mergeCell ref="QGC38:QGD38"/>
    <mergeCell ref="QGE38:QGF38"/>
    <mergeCell ref="QGG38:QGH38"/>
    <mergeCell ref="QGI38:QGJ38"/>
    <mergeCell ref="QGK38:QGL38"/>
    <mergeCell ref="QFO38:QFP38"/>
    <mergeCell ref="QFQ38:QFR38"/>
    <mergeCell ref="QFS38:QFT38"/>
    <mergeCell ref="QFU38:QFV38"/>
    <mergeCell ref="QFW38:QFX38"/>
    <mergeCell ref="QFY38:QFZ38"/>
    <mergeCell ref="QFC38:QFD38"/>
    <mergeCell ref="QFE38:QFF38"/>
    <mergeCell ref="QFG38:QFH38"/>
    <mergeCell ref="QFI38:QFJ38"/>
    <mergeCell ref="QFK38:QFL38"/>
    <mergeCell ref="QFM38:QFN38"/>
    <mergeCell ref="QHK38:QHL38"/>
    <mergeCell ref="QHM38:QHN38"/>
    <mergeCell ref="QHO38:QHP38"/>
    <mergeCell ref="QHQ38:QHR38"/>
    <mergeCell ref="QHS38:QHT38"/>
    <mergeCell ref="QHU38:QHV38"/>
    <mergeCell ref="QGY38:QGZ38"/>
    <mergeCell ref="QHA38:QHB38"/>
    <mergeCell ref="QHC38:QHD38"/>
    <mergeCell ref="QHE38:QHF38"/>
    <mergeCell ref="QHG38:QHH38"/>
    <mergeCell ref="QHI38:QHJ38"/>
    <mergeCell ref="QGM38:QGN38"/>
    <mergeCell ref="QGO38:QGP38"/>
    <mergeCell ref="QGQ38:QGR38"/>
    <mergeCell ref="QGS38:QGT38"/>
    <mergeCell ref="QGU38:QGV38"/>
    <mergeCell ref="QGW38:QGX38"/>
    <mergeCell ref="QIU38:QIV38"/>
    <mergeCell ref="QIW38:QIX38"/>
    <mergeCell ref="QIY38:QIZ38"/>
    <mergeCell ref="QJA38:QJB38"/>
    <mergeCell ref="QJC38:QJD38"/>
    <mergeCell ref="QJE38:QJF38"/>
    <mergeCell ref="QII38:QIJ38"/>
    <mergeCell ref="QIK38:QIL38"/>
    <mergeCell ref="QIM38:QIN38"/>
    <mergeCell ref="QIO38:QIP38"/>
    <mergeCell ref="QIQ38:QIR38"/>
    <mergeCell ref="QIS38:QIT38"/>
    <mergeCell ref="QHW38:QHX38"/>
    <mergeCell ref="QHY38:QHZ38"/>
    <mergeCell ref="QIA38:QIB38"/>
    <mergeCell ref="QIC38:QID38"/>
    <mergeCell ref="QIE38:QIF38"/>
    <mergeCell ref="QIG38:QIH38"/>
    <mergeCell ref="QKE38:QKF38"/>
    <mergeCell ref="QKG38:QKH38"/>
    <mergeCell ref="QKI38:QKJ38"/>
    <mergeCell ref="QKK38:QKL38"/>
    <mergeCell ref="QKM38:QKN38"/>
    <mergeCell ref="QKO38:QKP38"/>
    <mergeCell ref="QJS38:QJT38"/>
    <mergeCell ref="QJU38:QJV38"/>
    <mergeCell ref="QJW38:QJX38"/>
    <mergeCell ref="QJY38:QJZ38"/>
    <mergeCell ref="QKA38:QKB38"/>
    <mergeCell ref="QKC38:QKD38"/>
    <mergeCell ref="QJG38:QJH38"/>
    <mergeCell ref="QJI38:QJJ38"/>
    <mergeCell ref="QJK38:QJL38"/>
    <mergeCell ref="QJM38:QJN38"/>
    <mergeCell ref="QJO38:QJP38"/>
    <mergeCell ref="QJQ38:QJR38"/>
    <mergeCell ref="QLO38:QLP38"/>
    <mergeCell ref="QLQ38:QLR38"/>
    <mergeCell ref="QLS38:QLT38"/>
    <mergeCell ref="QLU38:QLV38"/>
    <mergeCell ref="QLW38:QLX38"/>
    <mergeCell ref="QLY38:QLZ38"/>
    <mergeCell ref="QLC38:QLD38"/>
    <mergeCell ref="QLE38:QLF38"/>
    <mergeCell ref="QLG38:QLH38"/>
    <mergeCell ref="QLI38:QLJ38"/>
    <mergeCell ref="QLK38:QLL38"/>
    <mergeCell ref="QLM38:QLN38"/>
    <mergeCell ref="QKQ38:QKR38"/>
    <mergeCell ref="QKS38:QKT38"/>
    <mergeCell ref="QKU38:QKV38"/>
    <mergeCell ref="QKW38:QKX38"/>
    <mergeCell ref="QKY38:QKZ38"/>
    <mergeCell ref="QLA38:QLB38"/>
    <mergeCell ref="QMY38:QMZ38"/>
    <mergeCell ref="QNA38:QNB38"/>
    <mergeCell ref="QNC38:QND38"/>
    <mergeCell ref="QNE38:QNF38"/>
    <mergeCell ref="QNG38:QNH38"/>
    <mergeCell ref="QNI38:QNJ38"/>
    <mergeCell ref="QMM38:QMN38"/>
    <mergeCell ref="QMO38:QMP38"/>
    <mergeCell ref="QMQ38:QMR38"/>
    <mergeCell ref="QMS38:QMT38"/>
    <mergeCell ref="QMU38:QMV38"/>
    <mergeCell ref="QMW38:QMX38"/>
    <mergeCell ref="QMA38:QMB38"/>
    <mergeCell ref="QMC38:QMD38"/>
    <mergeCell ref="QME38:QMF38"/>
    <mergeCell ref="QMG38:QMH38"/>
    <mergeCell ref="QMI38:QMJ38"/>
    <mergeCell ref="QMK38:QML38"/>
    <mergeCell ref="QOI38:QOJ38"/>
    <mergeCell ref="QOK38:QOL38"/>
    <mergeCell ref="QOM38:QON38"/>
    <mergeCell ref="QOO38:QOP38"/>
    <mergeCell ref="QOQ38:QOR38"/>
    <mergeCell ref="QOS38:QOT38"/>
    <mergeCell ref="QNW38:QNX38"/>
    <mergeCell ref="QNY38:QNZ38"/>
    <mergeCell ref="QOA38:QOB38"/>
    <mergeCell ref="QOC38:QOD38"/>
    <mergeCell ref="QOE38:QOF38"/>
    <mergeCell ref="QOG38:QOH38"/>
    <mergeCell ref="QNK38:QNL38"/>
    <mergeCell ref="QNM38:QNN38"/>
    <mergeCell ref="QNO38:QNP38"/>
    <mergeCell ref="QNQ38:QNR38"/>
    <mergeCell ref="QNS38:QNT38"/>
    <mergeCell ref="QNU38:QNV38"/>
    <mergeCell ref="QPS38:QPT38"/>
    <mergeCell ref="QPU38:QPV38"/>
    <mergeCell ref="QPW38:QPX38"/>
    <mergeCell ref="QPY38:QPZ38"/>
    <mergeCell ref="QQA38:QQB38"/>
    <mergeCell ref="QQC38:QQD38"/>
    <mergeCell ref="QPG38:QPH38"/>
    <mergeCell ref="QPI38:QPJ38"/>
    <mergeCell ref="QPK38:QPL38"/>
    <mergeCell ref="QPM38:QPN38"/>
    <mergeCell ref="QPO38:QPP38"/>
    <mergeCell ref="QPQ38:QPR38"/>
    <mergeCell ref="QOU38:QOV38"/>
    <mergeCell ref="QOW38:QOX38"/>
    <mergeCell ref="QOY38:QOZ38"/>
    <mergeCell ref="QPA38:QPB38"/>
    <mergeCell ref="QPC38:QPD38"/>
    <mergeCell ref="QPE38:QPF38"/>
    <mergeCell ref="QRC38:QRD38"/>
    <mergeCell ref="QRE38:QRF38"/>
    <mergeCell ref="QRG38:QRH38"/>
    <mergeCell ref="QRI38:QRJ38"/>
    <mergeCell ref="QRK38:QRL38"/>
    <mergeCell ref="QRM38:QRN38"/>
    <mergeCell ref="QQQ38:QQR38"/>
    <mergeCell ref="QQS38:QQT38"/>
    <mergeCell ref="QQU38:QQV38"/>
    <mergeCell ref="QQW38:QQX38"/>
    <mergeCell ref="QQY38:QQZ38"/>
    <mergeCell ref="QRA38:QRB38"/>
    <mergeCell ref="QQE38:QQF38"/>
    <mergeCell ref="QQG38:QQH38"/>
    <mergeCell ref="QQI38:QQJ38"/>
    <mergeCell ref="QQK38:QQL38"/>
    <mergeCell ref="QQM38:QQN38"/>
    <mergeCell ref="QQO38:QQP38"/>
    <mergeCell ref="QSM38:QSN38"/>
    <mergeCell ref="QSO38:QSP38"/>
    <mergeCell ref="QSQ38:QSR38"/>
    <mergeCell ref="QSS38:QST38"/>
    <mergeCell ref="QSU38:QSV38"/>
    <mergeCell ref="QSW38:QSX38"/>
    <mergeCell ref="QSA38:QSB38"/>
    <mergeCell ref="QSC38:QSD38"/>
    <mergeCell ref="QSE38:QSF38"/>
    <mergeCell ref="QSG38:QSH38"/>
    <mergeCell ref="QSI38:QSJ38"/>
    <mergeCell ref="QSK38:QSL38"/>
    <mergeCell ref="QRO38:QRP38"/>
    <mergeCell ref="QRQ38:QRR38"/>
    <mergeCell ref="QRS38:QRT38"/>
    <mergeCell ref="QRU38:QRV38"/>
    <mergeCell ref="QRW38:QRX38"/>
    <mergeCell ref="QRY38:QRZ38"/>
    <mergeCell ref="QTW38:QTX38"/>
    <mergeCell ref="QTY38:QTZ38"/>
    <mergeCell ref="QUA38:QUB38"/>
    <mergeCell ref="QUC38:QUD38"/>
    <mergeCell ref="QUE38:QUF38"/>
    <mergeCell ref="QUG38:QUH38"/>
    <mergeCell ref="QTK38:QTL38"/>
    <mergeCell ref="QTM38:QTN38"/>
    <mergeCell ref="QTO38:QTP38"/>
    <mergeCell ref="QTQ38:QTR38"/>
    <mergeCell ref="QTS38:QTT38"/>
    <mergeCell ref="QTU38:QTV38"/>
    <mergeCell ref="QSY38:QSZ38"/>
    <mergeCell ref="QTA38:QTB38"/>
    <mergeCell ref="QTC38:QTD38"/>
    <mergeCell ref="QTE38:QTF38"/>
    <mergeCell ref="QTG38:QTH38"/>
    <mergeCell ref="QTI38:QTJ38"/>
    <mergeCell ref="QVG38:QVH38"/>
    <mergeCell ref="QVI38:QVJ38"/>
    <mergeCell ref="QVK38:QVL38"/>
    <mergeCell ref="QVM38:QVN38"/>
    <mergeCell ref="QVO38:QVP38"/>
    <mergeCell ref="QVQ38:QVR38"/>
    <mergeCell ref="QUU38:QUV38"/>
    <mergeCell ref="QUW38:QUX38"/>
    <mergeCell ref="QUY38:QUZ38"/>
    <mergeCell ref="QVA38:QVB38"/>
    <mergeCell ref="QVC38:QVD38"/>
    <mergeCell ref="QVE38:QVF38"/>
    <mergeCell ref="QUI38:QUJ38"/>
    <mergeCell ref="QUK38:QUL38"/>
    <mergeCell ref="QUM38:QUN38"/>
    <mergeCell ref="QUO38:QUP38"/>
    <mergeCell ref="QUQ38:QUR38"/>
    <mergeCell ref="QUS38:QUT38"/>
    <mergeCell ref="QWQ38:QWR38"/>
    <mergeCell ref="QWS38:QWT38"/>
    <mergeCell ref="QWU38:QWV38"/>
    <mergeCell ref="QWW38:QWX38"/>
    <mergeCell ref="QWY38:QWZ38"/>
    <mergeCell ref="QXA38:QXB38"/>
    <mergeCell ref="QWE38:QWF38"/>
    <mergeCell ref="QWG38:QWH38"/>
    <mergeCell ref="QWI38:QWJ38"/>
    <mergeCell ref="QWK38:QWL38"/>
    <mergeCell ref="QWM38:QWN38"/>
    <mergeCell ref="QWO38:QWP38"/>
    <mergeCell ref="QVS38:QVT38"/>
    <mergeCell ref="QVU38:QVV38"/>
    <mergeCell ref="QVW38:QVX38"/>
    <mergeCell ref="QVY38:QVZ38"/>
    <mergeCell ref="QWA38:QWB38"/>
    <mergeCell ref="QWC38:QWD38"/>
    <mergeCell ref="QYA38:QYB38"/>
    <mergeCell ref="QYC38:QYD38"/>
    <mergeCell ref="QYE38:QYF38"/>
    <mergeCell ref="QYG38:QYH38"/>
    <mergeCell ref="QYI38:QYJ38"/>
    <mergeCell ref="QYK38:QYL38"/>
    <mergeCell ref="QXO38:QXP38"/>
    <mergeCell ref="QXQ38:QXR38"/>
    <mergeCell ref="QXS38:QXT38"/>
    <mergeCell ref="QXU38:QXV38"/>
    <mergeCell ref="QXW38:QXX38"/>
    <mergeCell ref="QXY38:QXZ38"/>
    <mergeCell ref="QXC38:QXD38"/>
    <mergeCell ref="QXE38:QXF38"/>
    <mergeCell ref="QXG38:QXH38"/>
    <mergeCell ref="QXI38:QXJ38"/>
    <mergeCell ref="QXK38:QXL38"/>
    <mergeCell ref="QXM38:QXN38"/>
    <mergeCell ref="QZK38:QZL38"/>
    <mergeCell ref="QZM38:QZN38"/>
    <mergeCell ref="QZO38:QZP38"/>
    <mergeCell ref="QZQ38:QZR38"/>
    <mergeCell ref="QZS38:QZT38"/>
    <mergeCell ref="QZU38:QZV38"/>
    <mergeCell ref="QYY38:QYZ38"/>
    <mergeCell ref="QZA38:QZB38"/>
    <mergeCell ref="QZC38:QZD38"/>
    <mergeCell ref="QZE38:QZF38"/>
    <mergeCell ref="QZG38:QZH38"/>
    <mergeCell ref="QZI38:QZJ38"/>
    <mergeCell ref="QYM38:QYN38"/>
    <mergeCell ref="QYO38:QYP38"/>
    <mergeCell ref="QYQ38:QYR38"/>
    <mergeCell ref="QYS38:QYT38"/>
    <mergeCell ref="QYU38:QYV38"/>
    <mergeCell ref="QYW38:QYX38"/>
    <mergeCell ref="RAU38:RAV38"/>
    <mergeCell ref="RAW38:RAX38"/>
    <mergeCell ref="RAY38:RAZ38"/>
    <mergeCell ref="RBA38:RBB38"/>
    <mergeCell ref="RBC38:RBD38"/>
    <mergeCell ref="RBE38:RBF38"/>
    <mergeCell ref="RAI38:RAJ38"/>
    <mergeCell ref="RAK38:RAL38"/>
    <mergeCell ref="RAM38:RAN38"/>
    <mergeCell ref="RAO38:RAP38"/>
    <mergeCell ref="RAQ38:RAR38"/>
    <mergeCell ref="RAS38:RAT38"/>
    <mergeCell ref="QZW38:QZX38"/>
    <mergeCell ref="QZY38:QZZ38"/>
    <mergeCell ref="RAA38:RAB38"/>
    <mergeCell ref="RAC38:RAD38"/>
    <mergeCell ref="RAE38:RAF38"/>
    <mergeCell ref="RAG38:RAH38"/>
    <mergeCell ref="RCE38:RCF38"/>
    <mergeCell ref="RCG38:RCH38"/>
    <mergeCell ref="RCI38:RCJ38"/>
    <mergeCell ref="RCK38:RCL38"/>
    <mergeCell ref="RCM38:RCN38"/>
    <mergeCell ref="RCO38:RCP38"/>
    <mergeCell ref="RBS38:RBT38"/>
    <mergeCell ref="RBU38:RBV38"/>
    <mergeCell ref="RBW38:RBX38"/>
    <mergeCell ref="RBY38:RBZ38"/>
    <mergeCell ref="RCA38:RCB38"/>
    <mergeCell ref="RCC38:RCD38"/>
    <mergeCell ref="RBG38:RBH38"/>
    <mergeCell ref="RBI38:RBJ38"/>
    <mergeCell ref="RBK38:RBL38"/>
    <mergeCell ref="RBM38:RBN38"/>
    <mergeCell ref="RBO38:RBP38"/>
    <mergeCell ref="RBQ38:RBR38"/>
    <mergeCell ref="RDO38:RDP38"/>
    <mergeCell ref="RDQ38:RDR38"/>
    <mergeCell ref="RDS38:RDT38"/>
    <mergeCell ref="RDU38:RDV38"/>
    <mergeCell ref="RDW38:RDX38"/>
    <mergeCell ref="RDY38:RDZ38"/>
    <mergeCell ref="RDC38:RDD38"/>
    <mergeCell ref="RDE38:RDF38"/>
    <mergeCell ref="RDG38:RDH38"/>
    <mergeCell ref="RDI38:RDJ38"/>
    <mergeCell ref="RDK38:RDL38"/>
    <mergeCell ref="RDM38:RDN38"/>
    <mergeCell ref="RCQ38:RCR38"/>
    <mergeCell ref="RCS38:RCT38"/>
    <mergeCell ref="RCU38:RCV38"/>
    <mergeCell ref="RCW38:RCX38"/>
    <mergeCell ref="RCY38:RCZ38"/>
    <mergeCell ref="RDA38:RDB38"/>
    <mergeCell ref="REY38:REZ38"/>
    <mergeCell ref="RFA38:RFB38"/>
    <mergeCell ref="RFC38:RFD38"/>
    <mergeCell ref="RFE38:RFF38"/>
    <mergeCell ref="RFG38:RFH38"/>
    <mergeCell ref="RFI38:RFJ38"/>
    <mergeCell ref="REM38:REN38"/>
    <mergeCell ref="REO38:REP38"/>
    <mergeCell ref="REQ38:RER38"/>
    <mergeCell ref="RES38:RET38"/>
    <mergeCell ref="REU38:REV38"/>
    <mergeCell ref="REW38:REX38"/>
    <mergeCell ref="REA38:REB38"/>
    <mergeCell ref="REC38:RED38"/>
    <mergeCell ref="REE38:REF38"/>
    <mergeCell ref="REG38:REH38"/>
    <mergeCell ref="REI38:REJ38"/>
    <mergeCell ref="REK38:REL38"/>
    <mergeCell ref="RGI38:RGJ38"/>
    <mergeCell ref="RGK38:RGL38"/>
    <mergeCell ref="RGM38:RGN38"/>
    <mergeCell ref="RGO38:RGP38"/>
    <mergeCell ref="RGQ38:RGR38"/>
    <mergeCell ref="RGS38:RGT38"/>
    <mergeCell ref="RFW38:RFX38"/>
    <mergeCell ref="RFY38:RFZ38"/>
    <mergeCell ref="RGA38:RGB38"/>
    <mergeCell ref="RGC38:RGD38"/>
    <mergeCell ref="RGE38:RGF38"/>
    <mergeCell ref="RGG38:RGH38"/>
    <mergeCell ref="RFK38:RFL38"/>
    <mergeCell ref="RFM38:RFN38"/>
    <mergeCell ref="RFO38:RFP38"/>
    <mergeCell ref="RFQ38:RFR38"/>
    <mergeCell ref="RFS38:RFT38"/>
    <mergeCell ref="RFU38:RFV38"/>
    <mergeCell ref="RHS38:RHT38"/>
    <mergeCell ref="RHU38:RHV38"/>
    <mergeCell ref="RHW38:RHX38"/>
    <mergeCell ref="RHY38:RHZ38"/>
    <mergeCell ref="RIA38:RIB38"/>
    <mergeCell ref="RIC38:RID38"/>
    <mergeCell ref="RHG38:RHH38"/>
    <mergeCell ref="RHI38:RHJ38"/>
    <mergeCell ref="RHK38:RHL38"/>
    <mergeCell ref="RHM38:RHN38"/>
    <mergeCell ref="RHO38:RHP38"/>
    <mergeCell ref="RHQ38:RHR38"/>
    <mergeCell ref="RGU38:RGV38"/>
    <mergeCell ref="RGW38:RGX38"/>
    <mergeCell ref="RGY38:RGZ38"/>
    <mergeCell ref="RHA38:RHB38"/>
    <mergeCell ref="RHC38:RHD38"/>
    <mergeCell ref="RHE38:RHF38"/>
    <mergeCell ref="RJC38:RJD38"/>
    <mergeCell ref="RJE38:RJF38"/>
    <mergeCell ref="RJG38:RJH38"/>
    <mergeCell ref="RJI38:RJJ38"/>
    <mergeCell ref="RJK38:RJL38"/>
    <mergeCell ref="RJM38:RJN38"/>
    <mergeCell ref="RIQ38:RIR38"/>
    <mergeCell ref="RIS38:RIT38"/>
    <mergeCell ref="RIU38:RIV38"/>
    <mergeCell ref="RIW38:RIX38"/>
    <mergeCell ref="RIY38:RIZ38"/>
    <mergeCell ref="RJA38:RJB38"/>
    <mergeCell ref="RIE38:RIF38"/>
    <mergeCell ref="RIG38:RIH38"/>
    <mergeCell ref="RII38:RIJ38"/>
    <mergeCell ref="RIK38:RIL38"/>
    <mergeCell ref="RIM38:RIN38"/>
    <mergeCell ref="RIO38:RIP38"/>
    <mergeCell ref="RKM38:RKN38"/>
    <mergeCell ref="RKO38:RKP38"/>
    <mergeCell ref="RKQ38:RKR38"/>
    <mergeCell ref="RKS38:RKT38"/>
    <mergeCell ref="RKU38:RKV38"/>
    <mergeCell ref="RKW38:RKX38"/>
    <mergeCell ref="RKA38:RKB38"/>
    <mergeCell ref="RKC38:RKD38"/>
    <mergeCell ref="RKE38:RKF38"/>
    <mergeCell ref="RKG38:RKH38"/>
    <mergeCell ref="RKI38:RKJ38"/>
    <mergeCell ref="RKK38:RKL38"/>
    <mergeCell ref="RJO38:RJP38"/>
    <mergeCell ref="RJQ38:RJR38"/>
    <mergeCell ref="RJS38:RJT38"/>
    <mergeCell ref="RJU38:RJV38"/>
    <mergeCell ref="RJW38:RJX38"/>
    <mergeCell ref="RJY38:RJZ38"/>
    <mergeCell ref="RLW38:RLX38"/>
    <mergeCell ref="RLY38:RLZ38"/>
    <mergeCell ref="RMA38:RMB38"/>
    <mergeCell ref="RMC38:RMD38"/>
    <mergeCell ref="RME38:RMF38"/>
    <mergeCell ref="RMG38:RMH38"/>
    <mergeCell ref="RLK38:RLL38"/>
    <mergeCell ref="RLM38:RLN38"/>
    <mergeCell ref="RLO38:RLP38"/>
    <mergeCell ref="RLQ38:RLR38"/>
    <mergeCell ref="RLS38:RLT38"/>
    <mergeCell ref="RLU38:RLV38"/>
    <mergeCell ref="RKY38:RKZ38"/>
    <mergeCell ref="RLA38:RLB38"/>
    <mergeCell ref="RLC38:RLD38"/>
    <mergeCell ref="RLE38:RLF38"/>
    <mergeCell ref="RLG38:RLH38"/>
    <mergeCell ref="RLI38:RLJ38"/>
    <mergeCell ref="RNG38:RNH38"/>
    <mergeCell ref="RNI38:RNJ38"/>
    <mergeCell ref="RNK38:RNL38"/>
    <mergeCell ref="RNM38:RNN38"/>
    <mergeCell ref="RNO38:RNP38"/>
    <mergeCell ref="RNQ38:RNR38"/>
    <mergeCell ref="RMU38:RMV38"/>
    <mergeCell ref="RMW38:RMX38"/>
    <mergeCell ref="RMY38:RMZ38"/>
    <mergeCell ref="RNA38:RNB38"/>
    <mergeCell ref="RNC38:RND38"/>
    <mergeCell ref="RNE38:RNF38"/>
    <mergeCell ref="RMI38:RMJ38"/>
    <mergeCell ref="RMK38:RML38"/>
    <mergeCell ref="RMM38:RMN38"/>
    <mergeCell ref="RMO38:RMP38"/>
    <mergeCell ref="RMQ38:RMR38"/>
    <mergeCell ref="RMS38:RMT38"/>
    <mergeCell ref="ROQ38:ROR38"/>
    <mergeCell ref="ROS38:ROT38"/>
    <mergeCell ref="ROU38:ROV38"/>
    <mergeCell ref="ROW38:ROX38"/>
    <mergeCell ref="ROY38:ROZ38"/>
    <mergeCell ref="RPA38:RPB38"/>
    <mergeCell ref="ROE38:ROF38"/>
    <mergeCell ref="ROG38:ROH38"/>
    <mergeCell ref="ROI38:ROJ38"/>
    <mergeCell ref="ROK38:ROL38"/>
    <mergeCell ref="ROM38:RON38"/>
    <mergeCell ref="ROO38:ROP38"/>
    <mergeCell ref="RNS38:RNT38"/>
    <mergeCell ref="RNU38:RNV38"/>
    <mergeCell ref="RNW38:RNX38"/>
    <mergeCell ref="RNY38:RNZ38"/>
    <mergeCell ref="ROA38:ROB38"/>
    <mergeCell ref="ROC38:ROD38"/>
    <mergeCell ref="RQA38:RQB38"/>
    <mergeCell ref="RQC38:RQD38"/>
    <mergeCell ref="RQE38:RQF38"/>
    <mergeCell ref="RQG38:RQH38"/>
    <mergeCell ref="RQI38:RQJ38"/>
    <mergeCell ref="RQK38:RQL38"/>
    <mergeCell ref="RPO38:RPP38"/>
    <mergeCell ref="RPQ38:RPR38"/>
    <mergeCell ref="RPS38:RPT38"/>
    <mergeCell ref="RPU38:RPV38"/>
    <mergeCell ref="RPW38:RPX38"/>
    <mergeCell ref="RPY38:RPZ38"/>
    <mergeCell ref="RPC38:RPD38"/>
    <mergeCell ref="RPE38:RPF38"/>
    <mergeCell ref="RPG38:RPH38"/>
    <mergeCell ref="RPI38:RPJ38"/>
    <mergeCell ref="RPK38:RPL38"/>
    <mergeCell ref="RPM38:RPN38"/>
    <mergeCell ref="RRK38:RRL38"/>
    <mergeCell ref="RRM38:RRN38"/>
    <mergeCell ref="RRO38:RRP38"/>
    <mergeCell ref="RRQ38:RRR38"/>
    <mergeCell ref="RRS38:RRT38"/>
    <mergeCell ref="RRU38:RRV38"/>
    <mergeCell ref="RQY38:RQZ38"/>
    <mergeCell ref="RRA38:RRB38"/>
    <mergeCell ref="RRC38:RRD38"/>
    <mergeCell ref="RRE38:RRF38"/>
    <mergeCell ref="RRG38:RRH38"/>
    <mergeCell ref="RRI38:RRJ38"/>
    <mergeCell ref="RQM38:RQN38"/>
    <mergeCell ref="RQO38:RQP38"/>
    <mergeCell ref="RQQ38:RQR38"/>
    <mergeCell ref="RQS38:RQT38"/>
    <mergeCell ref="RQU38:RQV38"/>
    <mergeCell ref="RQW38:RQX38"/>
    <mergeCell ref="RSU38:RSV38"/>
    <mergeCell ref="RSW38:RSX38"/>
    <mergeCell ref="RSY38:RSZ38"/>
    <mergeCell ref="RTA38:RTB38"/>
    <mergeCell ref="RTC38:RTD38"/>
    <mergeCell ref="RTE38:RTF38"/>
    <mergeCell ref="RSI38:RSJ38"/>
    <mergeCell ref="RSK38:RSL38"/>
    <mergeCell ref="RSM38:RSN38"/>
    <mergeCell ref="RSO38:RSP38"/>
    <mergeCell ref="RSQ38:RSR38"/>
    <mergeCell ref="RSS38:RST38"/>
    <mergeCell ref="RRW38:RRX38"/>
    <mergeCell ref="RRY38:RRZ38"/>
    <mergeCell ref="RSA38:RSB38"/>
    <mergeCell ref="RSC38:RSD38"/>
    <mergeCell ref="RSE38:RSF38"/>
    <mergeCell ref="RSG38:RSH38"/>
    <mergeCell ref="RUE38:RUF38"/>
    <mergeCell ref="RUG38:RUH38"/>
    <mergeCell ref="RUI38:RUJ38"/>
    <mergeCell ref="RUK38:RUL38"/>
    <mergeCell ref="RUM38:RUN38"/>
    <mergeCell ref="RUO38:RUP38"/>
    <mergeCell ref="RTS38:RTT38"/>
    <mergeCell ref="RTU38:RTV38"/>
    <mergeCell ref="RTW38:RTX38"/>
    <mergeCell ref="RTY38:RTZ38"/>
    <mergeCell ref="RUA38:RUB38"/>
    <mergeCell ref="RUC38:RUD38"/>
    <mergeCell ref="RTG38:RTH38"/>
    <mergeCell ref="RTI38:RTJ38"/>
    <mergeCell ref="RTK38:RTL38"/>
    <mergeCell ref="RTM38:RTN38"/>
    <mergeCell ref="RTO38:RTP38"/>
    <mergeCell ref="RTQ38:RTR38"/>
    <mergeCell ref="RVO38:RVP38"/>
    <mergeCell ref="RVQ38:RVR38"/>
    <mergeCell ref="RVS38:RVT38"/>
    <mergeCell ref="RVU38:RVV38"/>
    <mergeCell ref="RVW38:RVX38"/>
    <mergeCell ref="RVY38:RVZ38"/>
    <mergeCell ref="RVC38:RVD38"/>
    <mergeCell ref="RVE38:RVF38"/>
    <mergeCell ref="RVG38:RVH38"/>
    <mergeCell ref="RVI38:RVJ38"/>
    <mergeCell ref="RVK38:RVL38"/>
    <mergeCell ref="RVM38:RVN38"/>
    <mergeCell ref="RUQ38:RUR38"/>
    <mergeCell ref="RUS38:RUT38"/>
    <mergeCell ref="RUU38:RUV38"/>
    <mergeCell ref="RUW38:RUX38"/>
    <mergeCell ref="RUY38:RUZ38"/>
    <mergeCell ref="RVA38:RVB38"/>
    <mergeCell ref="RWY38:RWZ38"/>
    <mergeCell ref="RXA38:RXB38"/>
    <mergeCell ref="RXC38:RXD38"/>
    <mergeCell ref="RXE38:RXF38"/>
    <mergeCell ref="RXG38:RXH38"/>
    <mergeCell ref="RXI38:RXJ38"/>
    <mergeCell ref="RWM38:RWN38"/>
    <mergeCell ref="RWO38:RWP38"/>
    <mergeCell ref="RWQ38:RWR38"/>
    <mergeCell ref="RWS38:RWT38"/>
    <mergeCell ref="RWU38:RWV38"/>
    <mergeCell ref="RWW38:RWX38"/>
    <mergeCell ref="RWA38:RWB38"/>
    <mergeCell ref="RWC38:RWD38"/>
    <mergeCell ref="RWE38:RWF38"/>
    <mergeCell ref="RWG38:RWH38"/>
    <mergeCell ref="RWI38:RWJ38"/>
    <mergeCell ref="RWK38:RWL38"/>
    <mergeCell ref="RYI38:RYJ38"/>
    <mergeCell ref="RYK38:RYL38"/>
    <mergeCell ref="RYM38:RYN38"/>
    <mergeCell ref="RYO38:RYP38"/>
    <mergeCell ref="RYQ38:RYR38"/>
    <mergeCell ref="RYS38:RYT38"/>
    <mergeCell ref="RXW38:RXX38"/>
    <mergeCell ref="RXY38:RXZ38"/>
    <mergeCell ref="RYA38:RYB38"/>
    <mergeCell ref="RYC38:RYD38"/>
    <mergeCell ref="RYE38:RYF38"/>
    <mergeCell ref="RYG38:RYH38"/>
    <mergeCell ref="RXK38:RXL38"/>
    <mergeCell ref="RXM38:RXN38"/>
    <mergeCell ref="RXO38:RXP38"/>
    <mergeCell ref="RXQ38:RXR38"/>
    <mergeCell ref="RXS38:RXT38"/>
    <mergeCell ref="RXU38:RXV38"/>
    <mergeCell ref="RZS38:RZT38"/>
    <mergeCell ref="RZU38:RZV38"/>
    <mergeCell ref="RZW38:RZX38"/>
    <mergeCell ref="RZY38:RZZ38"/>
    <mergeCell ref="SAA38:SAB38"/>
    <mergeCell ref="SAC38:SAD38"/>
    <mergeCell ref="RZG38:RZH38"/>
    <mergeCell ref="RZI38:RZJ38"/>
    <mergeCell ref="RZK38:RZL38"/>
    <mergeCell ref="RZM38:RZN38"/>
    <mergeCell ref="RZO38:RZP38"/>
    <mergeCell ref="RZQ38:RZR38"/>
    <mergeCell ref="RYU38:RYV38"/>
    <mergeCell ref="RYW38:RYX38"/>
    <mergeCell ref="RYY38:RYZ38"/>
    <mergeCell ref="RZA38:RZB38"/>
    <mergeCell ref="RZC38:RZD38"/>
    <mergeCell ref="RZE38:RZF38"/>
    <mergeCell ref="SBC38:SBD38"/>
    <mergeCell ref="SBE38:SBF38"/>
    <mergeCell ref="SBG38:SBH38"/>
    <mergeCell ref="SBI38:SBJ38"/>
    <mergeCell ref="SBK38:SBL38"/>
    <mergeCell ref="SBM38:SBN38"/>
    <mergeCell ref="SAQ38:SAR38"/>
    <mergeCell ref="SAS38:SAT38"/>
    <mergeCell ref="SAU38:SAV38"/>
    <mergeCell ref="SAW38:SAX38"/>
    <mergeCell ref="SAY38:SAZ38"/>
    <mergeCell ref="SBA38:SBB38"/>
    <mergeCell ref="SAE38:SAF38"/>
    <mergeCell ref="SAG38:SAH38"/>
    <mergeCell ref="SAI38:SAJ38"/>
    <mergeCell ref="SAK38:SAL38"/>
    <mergeCell ref="SAM38:SAN38"/>
    <mergeCell ref="SAO38:SAP38"/>
    <mergeCell ref="SCM38:SCN38"/>
    <mergeCell ref="SCO38:SCP38"/>
    <mergeCell ref="SCQ38:SCR38"/>
    <mergeCell ref="SCS38:SCT38"/>
    <mergeCell ref="SCU38:SCV38"/>
    <mergeCell ref="SCW38:SCX38"/>
    <mergeCell ref="SCA38:SCB38"/>
    <mergeCell ref="SCC38:SCD38"/>
    <mergeCell ref="SCE38:SCF38"/>
    <mergeCell ref="SCG38:SCH38"/>
    <mergeCell ref="SCI38:SCJ38"/>
    <mergeCell ref="SCK38:SCL38"/>
    <mergeCell ref="SBO38:SBP38"/>
    <mergeCell ref="SBQ38:SBR38"/>
    <mergeCell ref="SBS38:SBT38"/>
    <mergeCell ref="SBU38:SBV38"/>
    <mergeCell ref="SBW38:SBX38"/>
    <mergeCell ref="SBY38:SBZ38"/>
    <mergeCell ref="SDW38:SDX38"/>
    <mergeCell ref="SDY38:SDZ38"/>
    <mergeCell ref="SEA38:SEB38"/>
    <mergeCell ref="SEC38:SED38"/>
    <mergeCell ref="SEE38:SEF38"/>
    <mergeCell ref="SEG38:SEH38"/>
    <mergeCell ref="SDK38:SDL38"/>
    <mergeCell ref="SDM38:SDN38"/>
    <mergeCell ref="SDO38:SDP38"/>
    <mergeCell ref="SDQ38:SDR38"/>
    <mergeCell ref="SDS38:SDT38"/>
    <mergeCell ref="SDU38:SDV38"/>
    <mergeCell ref="SCY38:SCZ38"/>
    <mergeCell ref="SDA38:SDB38"/>
    <mergeCell ref="SDC38:SDD38"/>
    <mergeCell ref="SDE38:SDF38"/>
    <mergeCell ref="SDG38:SDH38"/>
    <mergeCell ref="SDI38:SDJ38"/>
    <mergeCell ref="SFG38:SFH38"/>
    <mergeCell ref="SFI38:SFJ38"/>
    <mergeCell ref="SFK38:SFL38"/>
    <mergeCell ref="SFM38:SFN38"/>
    <mergeCell ref="SFO38:SFP38"/>
    <mergeCell ref="SFQ38:SFR38"/>
    <mergeCell ref="SEU38:SEV38"/>
    <mergeCell ref="SEW38:SEX38"/>
    <mergeCell ref="SEY38:SEZ38"/>
    <mergeCell ref="SFA38:SFB38"/>
    <mergeCell ref="SFC38:SFD38"/>
    <mergeCell ref="SFE38:SFF38"/>
    <mergeCell ref="SEI38:SEJ38"/>
    <mergeCell ref="SEK38:SEL38"/>
    <mergeCell ref="SEM38:SEN38"/>
    <mergeCell ref="SEO38:SEP38"/>
    <mergeCell ref="SEQ38:SER38"/>
    <mergeCell ref="SES38:SET38"/>
    <mergeCell ref="SGQ38:SGR38"/>
    <mergeCell ref="SGS38:SGT38"/>
    <mergeCell ref="SGU38:SGV38"/>
    <mergeCell ref="SGW38:SGX38"/>
    <mergeCell ref="SGY38:SGZ38"/>
    <mergeCell ref="SHA38:SHB38"/>
    <mergeCell ref="SGE38:SGF38"/>
    <mergeCell ref="SGG38:SGH38"/>
    <mergeCell ref="SGI38:SGJ38"/>
    <mergeCell ref="SGK38:SGL38"/>
    <mergeCell ref="SGM38:SGN38"/>
    <mergeCell ref="SGO38:SGP38"/>
    <mergeCell ref="SFS38:SFT38"/>
    <mergeCell ref="SFU38:SFV38"/>
    <mergeCell ref="SFW38:SFX38"/>
    <mergeCell ref="SFY38:SFZ38"/>
    <mergeCell ref="SGA38:SGB38"/>
    <mergeCell ref="SGC38:SGD38"/>
    <mergeCell ref="SIA38:SIB38"/>
    <mergeCell ref="SIC38:SID38"/>
    <mergeCell ref="SIE38:SIF38"/>
    <mergeCell ref="SIG38:SIH38"/>
    <mergeCell ref="SII38:SIJ38"/>
    <mergeCell ref="SIK38:SIL38"/>
    <mergeCell ref="SHO38:SHP38"/>
    <mergeCell ref="SHQ38:SHR38"/>
    <mergeCell ref="SHS38:SHT38"/>
    <mergeCell ref="SHU38:SHV38"/>
    <mergeCell ref="SHW38:SHX38"/>
    <mergeCell ref="SHY38:SHZ38"/>
    <mergeCell ref="SHC38:SHD38"/>
    <mergeCell ref="SHE38:SHF38"/>
    <mergeCell ref="SHG38:SHH38"/>
    <mergeCell ref="SHI38:SHJ38"/>
    <mergeCell ref="SHK38:SHL38"/>
    <mergeCell ref="SHM38:SHN38"/>
    <mergeCell ref="SJK38:SJL38"/>
    <mergeCell ref="SJM38:SJN38"/>
    <mergeCell ref="SJO38:SJP38"/>
    <mergeCell ref="SJQ38:SJR38"/>
    <mergeCell ref="SJS38:SJT38"/>
    <mergeCell ref="SJU38:SJV38"/>
    <mergeCell ref="SIY38:SIZ38"/>
    <mergeCell ref="SJA38:SJB38"/>
    <mergeCell ref="SJC38:SJD38"/>
    <mergeCell ref="SJE38:SJF38"/>
    <mergeCell ref="SJG38:SJH38"/>
    <mergeCell ref="SJI38:SJJ38"/>
    <mergeCell ref="SIM38:SIN38"/>
    <mergeCell ref="SIO38:SIP38"/>
    <mergeCell ref="SIQ38:SIR38"/>
    <mergeCell ref="SIS38:SIT38"/>
    <mergeCell ref="SIU38:SIV38"/>
    <mergeCell ref="SIW38:SIX38"/>
    <mergeCell ref="SKU38:SKV38"/>
    <mergeCell ref="SKW38:SKX38"/>
    <mergeCell ref="SKY38:SKZ38"/>
    <mergeCell ref="SLA38:SLB38"/>
    <mergeCell ref="SLC38:SLD38"/>
    <mergeCell ref="SLE38:SLF38"/>
    <mergeCell ref="SKI38:SKJ38"/>
    <mergeCell ref="SKK38:SKL38"/>
    <mergeCell ref="SKM38:SKN38"/>
    <mergeCell ref="SKO38:SKP38"/>
    <mergeCell ref="SKQ38:SKR38"/>
    <mergeCell ref="SKS38:SKT38"/>
    <mergeCell ref="SJW38:SJX38"/>
    <mergeCell ref="SJY38:SJZ38"/>
    <mergeCell ref="SKA38:SKB38"/>
    <mergeCell ref="SKC38:SKD38"/>
    <mergeCell ref="SKE38:SKF38"/>
    <mergeCell ref="SKG38:SKH38"/>
    <mergeCell ref="SME38:SMF38"/>
    <mergeCell ref="SMG38:SMH38"/>
    <mergeCell ref="SMI38:SMJ38"/>
    <mergeCell ref="SMK38:SML38"/>
    <mergeCell ref="SMM38:SMN38"/>
    <mergeCell ref="SMO38:SMP38"/>
    <mergeCell ref="SLS38:SLT38"/>
    <mergeCell ref="SLU38:SLV38"/>
    <mergeCell ref="SLW38:SLX38"/>
    <mergeCell ref="SLY38:SLZ38"/>
    <mergeCell ref="SMA38:SMB38"/>
    <mergeCell ref="SMC38:SMD38"/>
    <mergeCell ref="SLG38:SLH38"/>
    <mergeCell ref="SLI38:SLJ38"/>
    <mergeCell ref="SLK38:SLL38"/>
    <mergeCell ref="SLM38:SLN38"/>
    <mergeCell ref="SLO38:SLP38"/>
    <mergeCell ref="SLQ38:SLR38"/>
    <mergeCell ref="SNO38:SNP38"/>
    <mergeCell ref="SNQ38:SNR38"/>
    <mergeCell ref="SNS38:SNT38"/>
    <mergeCell ref="SNU38:SNV38"/>
    <mergeCell ref="SNW38:SNX38"/>
    <mergeCell ref="SNY38:SNZ38"/>
    <mergeCell ref="SNC38:SND38"/>
    <mergeCell ref="SNE38:SNF38"/>
    <mergeCell ref="SNG38:SNH38"/>
    <mergeCell ref="SNI38:SNJ38"/>
    <mergeCell ref="SNK38:SNL38"/>
    <mergeCell ref="SNM38:SNN38"/>
    <mergeCell ref="SMQ38:SMR38"/>
    <mergeCell ref="SMS38:SMT38"/>
    <mergeCell ref="SMU38:SMV38"/>
    <mergeCell ref="SMW38:SMX38"/>
    <mergeCell ref="SMY38:SMZ38"/>
    <mergeCell ref="SNA38:SNB38"/>
    <mergeCell ref="SOY38:SOZ38"/>
    <mergeCell ref="SPA38:SPB38"/>
    <mergeCell ref="SPC38:SPD38"/>
    <mergeCell ref="SPE38:SPF38"/>
    <mergeCell ref="SPG38:SPH38"/>
    <mergeCell ref="SPI38:SPJ38"/>
    <mergeCell ref="SOM38:SON38"/>
    <mergeCell ref="SOO38:SOP38"/>
    <mergeCell ref="SOQ38:SOR38"/>
    <mergeCell ref="SOS38:SOT38"/>
    <mergeCell ref="SOU38:SOV38"/>
    <mergeCell ref="SOW38:SOX38"/>
    <mergeCell ref="SOA38:SOB38"/>
    <mergeCell ref="SOC38:SOD38"/>
    <mergeCell ref="SOE38:SOF38"/>
    <mergeCell ref="SOG38:SOH38"/>
    <mergeCell ref="SOI38:SOJ38"/>
    <mergeCell ref="SOK38:SOL38"/>
    <mergeCell ref="SQI38:SQJ38"/>
    <mergeCell ref="SQK38:SQL38"/>
    <mergeCell ref="SQM38:SQN38"/>
    <mergeCell ref="SQO38:SQP38"/>
    <mergeCell ref="SQQ38:SQR38"/>
    <mergeCell ref="SQS38:SQT38"/>
    <mergeCell ref="SPW38:SPX38"/>
    <mergeCell ref="SPY38:SPZ38"/>
    <mergeCell ref="SQA38:SQB38"/>
    <mergeCell ref="SQC38:SQD38"/>
    <mergeCell ref="SQE38:SQF38"/>
    <mergeCell ref="SQG38:SQH38"/>
    <mergeCell ref="SPK38:SPL38"/>
    <mergeCell ref="SPM38:SPN38"/>
    <mergeCell ref="SPO38:SPP38"/>
    <mergeCell ref="SPQ38:SPR38"/>
    <mergeCell ref="SPS38:SPT38"/>
    <mergeCell ref="SPU38:SPV38"/>
    <mergeCell ref="SRS38:SRT38"/>
    <mergeCell ref="SRU38:SRV38"/>
    <mergeCell ref="SRW38:SRX38"/>
    <mergeCell ref="SRY38:SRZ38"/>
    <mergeCell ref="SSA38:SSB38"/>
    <mergeCell ref="SSC38:SSD38"/>
    <mergeCell ref="SRG38:SRH38"/>
    <mergeCell ref="SRI38:SRJ38"/>
    <mergeCell ref="SRK38:SRL38"/>
    <mergeCell ref="SRM38:SRN38"/>
    <mergeCell ref="SRO38:SRP38"/>
    <mergeCell ref="SRQ38:SRR38"/>
    <mergeCell ref="SQU38:SQV38"/>
    <mergeCell ref="SQW38:SQX38"/>
    <mergeCell ref="SQY38:SQZ38"/>
    <mergeCell ref="SRA38:SRB38"/>
    <mergeCell ref="SRC38:SRD38"/>
    <mergeCell ref="SRE38:SRF38"/>
    <mergeCell ref="STC38:STD38"/>
    <mergeCell ref="STE38:STF38"/>
    <mergeCell ref="STG38:STH38"/>
    <mergeCell ref="STI38:STJ38"/>
    <mergeCell ref="STK38:STL38"/>
    <mergeCell ref="STM38:STN38"/>
    <mergeCell ref="SSQ38:SSR38"/>
    <mergeCell ref="SSS38:SST38"/>
    <mergeCell ref="SSU38:SSV38"/>
    <mergeCell ref="SSW38:SSX38"/>
    <mergeCell ref="SSY38:SSZ38"/>
    <mergeCell ref="STA38:STB38"/>
    <mergeCell ref="SSE38:SSF38"/>
    <mergeCell ref="SSG38:SSH38"/>
    <mergeCell ref="SSI38:SSJ38"/>
    <mergeCell ref="SSK38:SSL38"/>
    <mergeCell ref="SSM38:SSN38"/>
    <mergeCell ref="SSO38:SSP38"/>
    <mergeCell ref="SUM38:SUN38"/>
    <mergeCell ref="SUO38:SUP38"/>
    <mergeCell ref="SUQ38:SUR38"/>
    <mergeCell ref="SUS38:SUT38"/>
    <mergeCell ref="SUU38:SUV38"/>
    <mergeCell ref="SUW38:SUX38"/>
    <mergeCell ref="SUA38:SUB38"/>
    <mergeCell ref="SUC38:SUD38"/>
    <mergeCell ref="SUE38:SUF38"/>
    <mergeCell ref="SUG38:SUH38"/>
    <mergeCell ref="SUI38:SUJ38"/>
    <mergeCell ref="SUK38:SUL38"/>
    <mergeCell ref="STO38:STP38"/>
    <mergeCell ref="STQ38:STR38"/>
    <mergeCell ref="STS38:STT38"/>
    <mergeCell ref="STU38:STV38"/>
    <mergeCell ref="STW38:STX38"/>
    <mergeCell ref="STY38:STZ38"/>
    <mergeCell ref="SVW38:SVX38"/>
    <mergeCell ref="SVY38:SVZ38"/>
    <mergeCell ref="SWA38:SWB38"/>
    <mergeCell ref="SWC38:SWD38"/>
    <mergeCell ref="SWE38:SWF38"/>
    <mergeCell ref="SWG38:SWH38"/>
    <mergeCell ref="SVK38:SVL38"/>
    <mergeCell ref="SVM38:SVN38"/>
    <mergeCell ref="SVO38:SVP38"/>
    <mergeCell ref="SVQ38:SVR38"/>
    <mergeCell ref="SVS38:SVT38"/>
    <mergeCell ref="SVU38:SVV38"/>
    <mergeCell ref="SUY38:SUZ38"/>
    <mergeCell ref="SVA38:SVB38"/>
    <mergeCell ref="SVC38:SVD38"/>
    <mergeCell ref="SVE38:SVF38"/>
    <mergeCell ref="SVG38:SVH38"/>
    <mergeCell ref="SVI38:SVJ38"/>
    <mergeCell ref="SXG38:SXH38"/>
    <mergeCell ref="SXI38:SXJ38"/>
    <mergeCell ref="SXK38:SXL38"/>
    <mergeCell ref="SXM38:SXN38"/>
    <mergeCell ref="SXO38:SXP38"/>
    <mergeCell ref="SXQ38:SXR38"/>
    <mergeCell ref="SWU38:SWV38"/>
    <mergeCell ref="SWW38:SWX38"/>
    <mergeCell ref="SWY38:SWZ38"/>
    <mergeCell ref="SXA38:SXB38"/>
    <mergeCell ref="SXC38:SXD38"/>
    <mergeCell ref="SXE38:SXF38"/>
    <mergeCell ref="SWI38:SWJ38"/>
    <mergeCell ref="SWK38:SWL38"/>
    <mergeCell ref="SWM38:SWN38"/>
    <mergeCell ref="SWO38:SWP38"/>
    <mergeCell ref="SWQ38:SWR38"/>
    <mergeCell ref="SWS38:SWT38"/>
    <mergeCell ref="SYQ38:SYR38"/>
    <mergeCell ref="SYS38:SYT38"/>
    <mergeCell ref="SYU38:SYV38"/>
    <mergeCell ref="SYW38:SYX38"/>
    <mergeCell ref="SYY38:SYZ38"/>
    <mergeCell ref="SZA38:SZB38"/>
    <mergeCell ref="SYE38:SYF38"/>
    <mergeCell ref="SYG38:SYH38"/>
    <mergeCell ref="SYI38:SYJ38"/>
    <mergeCell ref="SYK38:SYL38"/>
    <mergeCell ref="SYM38:SYN38"/>
    <mergeCell ref="SYO38:SYP38"/>
    <mergeCell ref="SXS38:SXT38"/>
    <mergeCell ref="SXU38:SXV38"/>
    <mergeCell ref="SXW38:SXX38"/>
    <mergeCell ref="SXY38:SXZ38"/>
    <mergeCell ref="SYA38:SYB38"/>
    <mergeCell ref="SYC38:SYD38"/>
    <mergeCell ref="TAA38:TAB38"/>
    <mergeCell ref="TAC38:TAD38"/>
    <mergeCell ref="TAE38:TAF38"/>
    <mergeCell ref="TAG38:TAH38"/>
    <mergeCell ref="TAI38:TAJ38"/>
    <mergeCell ref="TAK38:TAL38"/>
    <mergeCell ref="SZO38:SZP38"/>
    <mergeCell ref="SZQ38:SZR38"/>
    <mergeCell ref="SZS38:SZT38"/>
    <mergeCell ref="SZU38:SZV38"/>
    <mergeCell ref="SZW38:SZX38"/>
    <mergeCell ref="SZY38:SZZ38"/>
    <mergeCell ref="SZC38:SZD38"/>
    <mergeCell ref="SZE38:SZF38"/>
    <mergeCell ref="SZG38:SZH38"/>
    <mergeCell ref="SZI38:SZJ38"/>
    <mergeCell ref="SZK38:SZL38"/>
    <mergeCell ref="SZM38:SZN38"/>
    <mergeCell ref="TBK38:TBL38"/>
    <mergeCell ref="TBM38:TBN38"/>
    <mergeCell ref="TBO38:TBP38"/>
    <mergeCell ref="TBQ38:TBR38"/>
    <mergeCell ref="TBS38:TBT38"/>
    <mergeCell ref="TBU38:TBV38"/>
    <mergeCell ref="TAY38:TAZ38"/>
    <mergeCell ref="TBA38:TBB38"/>
    <mergeCell ref="TBC38:TBD38"/>
    <mergeCell ref="TBE38:TBF38"/>
    <mergeCell ref="TBG38:TBH38"/>
    <mergeCell ref="TBI38:TBJ38"/>
    <mergeCell ref="TAM38:TAN38"/>
    <mergeCell ref="TAO38:TAP38"/>
    <mergeCell ref="TAQ38:TAR38"/>
    <mergeCell ref="TAS38:TAT38"/>
    <mergeCell ref="TAU38:TAV38"/>
    <mergeCell ref="TAW38:TAX38"/>
    <mergeCell ref="TCU38:TCV38"/>
    <mergeCell ref="TCW38:TCX38"/>
    <mergeCell ref="TCY38:TCZ38"/>
    <mergeCell ref="TDA38:TDB38"/>
    <mergeCell ref="TDC38:TDD38"/>
    <mergeCell ref="TDE38:TDF38"/>
    <mergeCell ref="TCI38:TCJ38"/>
    <mergeCell ref="TCK38:TCL38"/>
    <mergeCell ref="TCM38:TCN38"/>
    <mergeCell ref="TCO38:TCP38"/>
    <mergeCell ref="TCQ38:TCR38"/>
    <mergeCell ref="TCS38:TCT38"/>
    <mergeCell ref="TBW38:TBX38"/>
    <mergeCell ref="TBY38:TBZ38"/>
    <mergeCell ref="TCA38:TCB38"/>
    <mergeCell ref="TCC38:TCD38"/>
    <mergeCell ref="TCE38:TCF38"/>
    <mergeCell ref="TCG38:TCH38"/>
    <mergeCell ref="TEE38:TEF38"/>
    <mergeCell ref="TEG38:TEH38"/>
    <mergeCell ref="TEI38:TEJ38"/>
    <mergeCell ref="TEK38:TEL38"/>
    <mergeCell ref="TEM38:TEN38"/>
    <mergeCell ref="TEO38:TEP38"/>
    <mergeCell ref="TDS38:TDT38"/>
    <mergeCell ref="TDU38:TDV38"/>
    <mergeCell ref="TDW38:TDX38"/>
    <mergeCell ref="TDY38:TDZ38"/>
    <mergeCell ref="TEA38:TEB38"/>
    <mergeCell ref="TEC38:TED38"/>
    <mergeCell ref="TDG38:TDH38"/>
    <mergeCell ref="TDI38:TDJ38"/>
    <mergeCell ref="TDK38:TDL38"/>
    <mergeCell ref="TDM38:TDN38"/>
    <mergeCell ref="TDO38:TDP38"/>
    <mergeCell ref="TDQ38:TDR38"/>
    <mergeCell ref="TFO38:TFP38"/>
    <mergeCell ref="TFQ38:TFR38"/>
    <mergeCell ref="TFS38:TFT38"/>
    <mergeCell ref="TFU38:TFV38"/>
    <mergeCell ref="TFW38:TFX38"/>
    <mergeCell ref="TFY38:TFZ38"/>
    <mergeCell ref="TFC38:TFD38"/>
    <mergeCell ref="TFE38:TFF38"/>
    <mergeCell ref="TFG38:TFH38"/>
    <mergeCell ref="TFI38:TFJ38"/>
    <mergeCell ref="TFK38:TFL38"/>
    <mergeCell ref="TFM38:TFN38"/>
    <mergeCell ref="TEQ38:TER38"/>
    <mergeCell ref="TES38:TET38"/>
    <mergeCell ref="TEU38:TEV38"/>
    <mergeCell ref="TEW38:TEX38"/>
    <mergeCell ref="TEY38:TEZ38"/>
    <mergeCell ref="TFA38:TFB38"/>
    <mergeCell ref="TGY38:TGZ38"/>
    <mergeCell ref="THA38:THB38"/>
    <mergeCell ref="THC38:THD38"/>
    <mergeCell ref="THE38:THF38"/>
    <mergeCell ref="THG38:THH38"/>
    <mergeCell ref="THI38:THJ38"/>
    <mergeCell ref="TGM38:TGN38"/>
    <mergeCell ref="TGO38:TGP38"/>
    <mergeCell ref="TGQ38:TGR38"/>
    <mergeCell ref="TGS38:TGT38"/>
    <mergeCell ref="TGU38:TGV38"/>
    <mergeCell ref="TGW38:TGX38"/>
    <mergeCell ref="TGA38:TGB38"/>
    <mergeCell ref="TGC38:TGD38"/>
    <mergeCell ref="TGE38:TGF38"/>
    <mergeCell ref="TGG38:TGH38"/>
    <mergeCell ref="TGI38:TGJ38"/>
    <mergeCell ref="TGK38:TGL38"/>
    <mergeCell ref="TII38:TIJ38"/>
    <mergeCell ref="TIK38:TIL38"/>
    <mergeCell ref="TIM38:TIN38"/>
    <mergeCell ref="TIO38:TIP38"/>
    <mergeCell ref="TIQ38:TIR38"/>
    <mergeCell ref="TIS38:TIT38"/>
    <mergeCell ref="THW38:THX38"/>
    <mergeCell ref="THY38:THZ38"/>
    <mergeCell ref="TIA38:TIB38"/>
    <mergeCell ref="TIC38:TID38"/>
    <mergeCell ref="TIE38:TIF38"/>
    <mergeCell ref="TIG38:TIH38"/>
    <mergeCell ref="THK38:THL38"/>
    <mergeCell ref="THM38:THN38"/>
    <mergeCell ref="THO38:THP38"/>
    <mergeCell ref="THQ38:THR38"/>
    <mergeCell ref="THS38:THT38"/>
    <mergeCell ref="THU38:THV38"/>
    <mergeCell ref="TJS38:TJT38"/>
    <mergeCell ref="TJU38:TJV38"/>
    <mergeCell ref="TJW38:TJX38"/>
    <mergeCell ref="TJY38:TJZ38"/>
    <mergeCell ref="TKA38:TKB38"/>
    <mergeCell ref="TKC38:TKD38"/>
    <mergeCell ref="TJG38:TJH38"/>
    <mergeCell ref="TJI38:TJJ38"/>
    <mergeCell ref="TJK38:TJL38"/>
    <mergeCell ref="TJM38:TJN38"/>
    <mergeCell ref="TJO38:TJP38"/>
    <mergeCell ref="TJQ38:TJR38"/>
    <mergeCell ref="TIU38:TIV38"/>
    <mergeCell ref="TIW38:TIX38"/>
    <mergeCell ref="TIY38:TIZ38"/>
    <mergeCell ref="TJA38:TJB38"/>
    <mergeCell ref="TJC38:TJD38"/>
    <mergeCell ref="TJE38:TJF38"/>
    <mergeCell ref="TLC38:TLD38"/>
    <mergeCell ref="TLE38:TLF38"/>
    <mergeCell ref="TLG38:TLH38"/>
    <mergeCell ref="TLI38:TLJ38"/>
    <mergeCell ref="TLK38:TLL38"/>
    <mergeCell ref="TLM38:TLN38"/>
    <mergeCell ref="TKQ38:TKR38"/>
    <mergeCell ref="TKS38:TKT38"/>
    <mergeCell ref="TKU38:TKV38"/>
    <mergeCell ref="TKW38:TKX38"/>
    <mergeCell ref="TKY38:TKZ38"/>
    <mergeCell ref="TLA38:TLB38"/>
    <mergeCell ref="TKE38:TKF38"/>
    <mergeCell ref="TKG38:TKH38"/>
    <mergeCell ref="TKI38:TKJ38"/>
    <mergeCell ref="TKK38:TKL38"/>
    <mergeCell ref="TKM38:TKN38"/>
    <mergeCell ref="TKO38:TKP38"/>
    <mergeCell ref="TMM38:TMN38"/>
    <mergeCell ref="TMO38:TMP38"/>
    <mergeCell ref="TMQ38:TMR38"/>
    <mergeCell ref="TMS38:TMT38"/>
    <mergeCell ref="TMU38:TMV38"/>
    <mergeCell ref="TMW38:TMX38"/>
    <mergeCell ref="TMA38:TMB38"/>
    <mergeCell ref="TMC38:TMD38"/>
    <mergeCell ref="TME38:TMF38"/>
    <mergeCell ref="TMG38:TMH38"/>
    <mergeCell ref="TMI38:TMJ38"/>
    <mergeCell ref="TMK38:TML38"/>
    <mergeCell ref="TLO38:TLP38"/>
    <mergeCell ref="TLQ38:TLR38"/>
    <mergeCell ref="TLS38:TLT38"/>
    <mergeCell ref="TLU38:TLV38"/>
    <mergeCell ref="TLW38:TLX38"/>
    <mergeCell ref="TLY38:TLZ38"/>
    <mergeCell ref="TNW38:TNX38"/>
    <mergeCell ref="TNY38:TNZ38"/>
    <mergeCell ref="TOA38:TOB38"/>
    <mergeCell ref="TOC38:TOD38"/>
    <mergeCell ref="TOE38:TOF38"/>
    <mergeCell ref="TOG38:TOH38"/>
    <mergeCell ref="TNK38:TNL38"/>
    <mergeCell ref="TNM38:TNN38"/>
    <mergeCell ref="TNO38:TNP38"/>
    <mergeCell ref="TNQ38:TNR38"/>
    <mergeCell ref="TNS38:TNT38"/>
    <mergeCell ref="TNU38:TNV38"/>
    <mergeCell ref="TMY38:TMZ38"/>
    <mergeCell ref="TNA38:TNB38"/>
    <mergeCell ref="TNC38:TND38"/>
    <mergeCell ref="TNE38:TNF38"/>
    <mergeCell ref="TNG38:TNH38"/>
    <mergeCell ref="TNI38:TNJ38"/>
    <mergeCell ref="TPG38:TPH38"/>
    <mergeCell ref="TPI38:TPJ38"/>
    <mergeCell ref="TPK38:TPL38"/>
    <mergeCell ref="TPM38:TPN38"/>
    <mergeCell ref="TPO38:TPP38"/>
    <mergeCell ref="TPQ38:TPR38"/>
    <mergeCell ref="TOU38:TOV38"/>
    <mergeCell ref="TOW38:TOX38"/>
    <mergeCell ref="TOY38:TOZ38"/>
    <mergeCell ref="TPA38:TPB38"/>
    <mergeCell ref="TPC38:TPD38"/>
    <mergeCell ref="TPE38:TPF38"/>
    <mergeCell ref="TOI38:TOJ38"/>
    <mergeCell ref="TOK38:TOL38"/>
    <mergeCell ref="TOM38:TON38"/>
    <mergeCell ref="TOO38:TOP38"/>
    <mergeCell ref="TOQ38:TOR38"/>
    <mergeCell ref="TOS38:TOT38"/>
    <mergeCell ref="TQQ38:TQR38"/>
    <mergeCell ref="TQS38:TQT38"/>
    <mergeCell ref="TQU38:TQV38"/>
    <mergeCell ref="TQW38:TQX38"/>
    <mergeCell ref="TQY38:TQZ38"/>
    <mergeCell ref="TRA38:TRB38"/>
    <mergeCell ref="TQE38:TQF38"/>
    <mergeCell ref="TQG38:TQH38"/>
    <mergeCell ref="TQI38:TQJ38"/>
    <mergeCell ref="TQK38:TQL38"/>
    <mergeCell ref="TQM38:TQN38"/>
    <mergeCell ref="TQO38:TQP38"/>
    <mergeCell ref="TPS38:TPT38"/>
    <mergeCell ref="TPU38:TPV38"/>
    <mergeCell ref="TPW38:TPX38"/>
    <mergeCell ref="TPY38:TPZ38"/>
    <mergeCell ref="TQA38:TQB38"/>
    <mergeCell ref="TQC38:TQD38"/>
    <mergeCell ref="TSA38:TSB38"/>
    <mergeCell ref="TSC38:TSD38"/>
    <mergeCell ref="TSE38:TSF38"/>
    <mergeCell ref="TSG38:TSH38"/>
    <mergeCell ref="TSI38:TSJ38"/>
    <mergeCell ref="TSK38:TSL38"/>
    <mergeCell ref="TRO38:TRP38"/>
    <mergeCell ref="TRQ38:TRR38"/>
    <mergeCell ref="TRS38:TRT38"/>
    <mergeCell ref="TRU38:TRV38"/>
    <mergeCell ref="TRW38:TRX38"/>
    <mergeCell ref="TRY38:TRZ38"/>
    <mergeCell ref="TRC38:TRD38"/>
    <mergeCell ref="TRE38:TRF38"/>
    <mergeCell ref="TRG38:TRH38"/>
    <mergeCell ref="TRI38:TRJ38"/>
    <mergeCell ref="TRK38:TRL38"/>
    <mergeCell ref="TRM38:TRN38"/>
    <mergeCell ref="TTK38:TTL38"/>
    <mergeCell ref="TTM38:TTN38"/>
    <mergeCell ref="TTO38:TTP38"/>
    <mergeCell ref="TTQ38:TTR38"/>
    <mergeCell ref="TTS38:TTT38"/>
    <mergeCell ref="TTU38:TTV38"/>
    <mergeCell ref="TSY38:TSZ38"/>
    <mergeCell ref="TTA38:TTB38"/>
    <mergeCell ref="TTC38:TTD38"/>
    <mergeCell ref="TTE38:TTF38"/>
    <mergeCell ref="TTG38:TTH38"/>
    <mergeCell ref="TTI38:TTJ38"/>
    <mergeCell ref="TSM38:TSN38"/>
    <mergeCell ref="TSO38:TSP38"/>
    <mergeCell ref="TSQ38:TSR38"/>
    <mergeCell ref="TSS38:TST38"/>
    <mergeCell ref="TSU38:TSV38"/>
    <mergeCell ref="TSW38:TSX38"/>
    <mergeCell ref="TUU38:TUV38"/>
    <mergeCell ref="TUW38:TUX38"/>
    <mergeCell ref="TUY38:TUZ38"/>
    <mergeCell ref="TVA38:TVB38"/>
    <mergeCell ref="TVC38:TVD38"/>
    <mergeCell ref="TVE38:TVF38"/>
    <mergeCell ref="TUI38:TUJ38"/>
    <mergeCell ref="TUK38:TUL38"/>
    <mergeCell ref="TUM38:TUN38"/>
    <mergeCell ref="TUO38:TUP38"/>
    <mergeCell ref="TUQ38:TUR38"/>
    <mergeCell ref="TUS38:TUT38"/>
    <mergeCell ref="TTW38:TTX38"/>
    <mergeCell ref="TTY38:TTZ38"/>
    <mergeCell ref="TUA38:TUB38"/>
    <mergeCell ref="TUC38:TUD38"/>
    <mergeCell ref="TUE38:TUF38"/>
    <mergeCell ref="TUG38:TUH38"/>
    <mergeCell ref="TWE38:TWF38"/>
    <mergeCell ref="TWG38:TWH38"/>
    <mergeCell ref="TWI38:TWJ38"/>
    <mergeCell ref="TWK38:TWL38"/>
    <mergeCell ref="TWM38:TWN38"/>
    <mergeCell ref="TWO38:TWP38"/>
    <mergeCell ref="TVS38:TVT38"/>
    <mergeCell ref="TVU38:TVV38"/>
    <mergeCell ref="TVW38:TVX38"/>
    <mergeCell ref="TVY38:TVZ38"/>
    <mergeCell ref="TWA38:TWB38"/>
    <mergeCell ref="TWC38:TWD38"/>
    <mergeCell ref="TVG38:TVH38"/>
    <mergeCell ref="TVI38:TVJ38"/>
    <mergeCell ref="TVK38:TVL38"/>
    <mergeCell ref="TVM38:TVN38"/>
    <mergeCell ref="TVO38:TVP38"/>
    <mergeCell ref="TVQ38:TVR38"/>
    <mergeCell ref="TXO38:TXP38"/>
    <mergeCell ref="TXQ38:TXR38"/>
    <mergeCell ref="TXS38:TXT38"/>
    <mergeCell ref="TXU38:TXV38"/>
    <mergeCell ref="TXW38:TXX38"/>
    <mergeCell ref="TXY38:TXZ38"/>
    <mergeCell ref="TXC38:TXD38"/>
    <mergeCell ref="TXE38:TXF38"/>
    <mergeCell ref="TXG38:TXH38"/>
    <mergeCell ref="TXI38:TXJ38"/>
    <mergeCell ref="TXK38:TXL38"/>
    <mergeCell ref="TXM38:TXN38"/>
    <mergeCell ref="TWQ38:TWR38"/>
    <mergeCell ref="TWS38:TWT38"/>
    <mergeCell ref="TWU38:TWV38"/>
    <mergeCell ref="TWW38:TWX38"/>
    <mergeCell ref="TWY38:TWZ38"/>
    <mergeCell ref="TXA38:TXB38"/>
    <mergeCell ref="TYY38:TYZ38"/>
    <mergeCell ref="TZA38:TZB38"/>
    <mergeCell ref="TZC38:TZD38"/>
    <mergeCell ref="TZE38:TZF38"/>
    <mergeCell ref="TZG38:TZH38"/>
    <mergeCell ref="TZI38:TZJ38"/>
    <mergeCell ref="TYM38:TYN38"/>
    <mergeCell ref="TYO38:TYP38"/>
    <mergeCell ref="TYQ38:TYR38"/>
    <mergeCell ref="TYS38:TYT38"/>
    <mergeCell ref="TYU38:TYV38"/>
    <mergeCell ref="TYW38:TYX38"/>
    <mergeCell ref="TYA38:TYB38"/>
    <mergeCell ref="TYC38:TYD38"/>
    <mergeCell ref="TYE38:TYF38"/>
    <mergeCell ref="TYG38:TYH38"/>
    <mergeCell ref="TYI38:TYJ38"/>
    <mergeCell ref="TYK38:TYL38"/>
    <mergeCell ref="UAI38:UAJ38"/>
    <mergeCell ref="UAK38:UAL38"/>
    <mergeCell ref="UAM38:UAN38"/>
    <mergeCell ref="UAO38:UAP38"/>
    <mergeCell ref="UAQ38:UAR38"/>
    <mergeCell ref="UAS38:UAT38"/>
    <mergeCell ref="TZW38:TZX38"/>
    <mergeCell ref="TZY38:TZZ38"/>
    <mergeCell ref="UAA38:UAB38"/>
    <mergeCell ref="UAC38:UAD38"/>
    <mergeCell ref="UAE38:UAF38"/>
    <mergeCell ref="UAG38:UAH38"/>
    <mergeCell ref="TZK38:TZL38"/>
    <mergeCell ref="TZM38:TZN38"/>
    <mergeCell ref="TZO38:TZP38"/>
    <mergeCell ref="TZQ38:TZR38"/>
    <mergeCell ref="TZS38:TZT38"/>
    <mergeCell ref="TZU38:TZV38"/>
    <mergeCell ref="UBS38:UBT38"/>
    <mergeCell ref="UBU38:UBV38"/>
    <mergeCell ref="UBW38:UBX38"/>
    <mergeCell ref="UBY38:UBZ38"/>
    <mergeCell ref="UCA38:UCB38"/>
    <mergeCell ref="UCC38:UCD38"/>
    <mergeCell ref="UBG38:UBH38"/>
    <mergeCell ref="UBI38:UBJ38"/>
    <mergeCell ref="UBK38:UBL38"/>
    <mergeCell ref="UBM38:UBN38"/>
    <mergeCell ref="UBO38:UBP38"/>
    <mergeCell ref="UBQ38:UBR38"/>
    <mergeCell ref="UAU38:UAV38"/>
    <mergeCell ref="UAW38:UAX38"/>
    <mergeCell ref="UAY38:UAZ38"/>
    <mergeCell ref="UBA38:UBB38"/>
    <mergeCell ref="UBC38:UBD38"/>
    <mergeCell ref="UBE38:UBF38"/>
    <mergeCell ref="UDC38:UDD38"/>
    <mergeCell ref="UDE38:UDF38"/>
    <mergeCell ref="UDG38:UDH38"/>
    <mergeCell ref="UDI38:UDJ38"/>
    <mergeCell ref="UDK38:UDL38"/>
    <mergeCell ref="UDM38:UDN38"/>
    <mergeCell ref="UCQ38:UCR38"/>
    <mergeCell ref="UCS38:UCT38"/>
    <mergeCell ref="UCU38:UCV38"/>
    <mergeCell ref="UCW38:UCX38"/>
    <mergeCell ref="UCY38:UCZ38"/>
    <mergeCell ref="UDA38:UDB38"/>
    <mergeCell ref="UCE38:UCF38"/>
    <mergeCell ref="UCG38:UCH38"/>
    <mergeCell ref="UCI38:UCJ38"/>
    <mergeCell ref="UCK38:UCL38"/>
    <mergeCell ref="UCM38:UCN38"/>
    <mergeCell ref="UCO38:UCP38"/>
    <mergeCell ref="UEM38:UEN38"/>
    <mergeCell ref="UEO38:UEP38"/>
    <mergeCell ref="UEQ38:UER38"/>
    <mergeCell ref="UES38:UET38"/>
    <mergeCell ref="UEU38:UEV38"/>
    <mergeCell ref="UEW38:UEX38"/>
    <mergeCell ref="UEA38:UEB38"/>
    <mergeCell ref="UEC38:UED38"/>
    <mergeCell ref="UEE38:UEF38"/>
    <mergeCell ref="UEG38:UEH38"/>
    <mergeCell ref="UEI38:UEJ38"/>
    <mergeCell ref="UEK38:UEL38"/>
    <mergeCell ref="UDO38:UDP38"/>
    <mergeCell ref="UDQ38:UDR38"/>
    <mergeCell ref="UDS38:UDT38"/>
    <mergeCell ref="UDU38:UDV38"/>
    <mergeCell ref="UDW38:UDX38"/>
    <mergeCell ref="UDY38:UDZ38"/>
    <mergeCell ref="UFW38:UFX38"/>
    <mergeCell ref="UFY38:UFZ38"/>
    <mergeCell ref="UGA38:UGB38"/>
    <mergeCell ref="UGC38:UGD38"/>
    <mergeCell ref="UGE38:UGF38"/>
    <mergeCell ref="UGG38:UGH38"/>
    <mergeCell ref="UFK38:UFL38"/>
    <mergeCell ref="UFM38:UFN38"/>
    <mergeCell ref="UFO38:UFP38"/>
    <mergeCell ref="UFQ38:UFR38"/>
    <mergeCell ref="UFS38:UFT38"/>
    <mergeCell ref="UFU38:UFV38"/>
    <mergeCell ref="UEY38:UEZ38"/>
    <mergeCell ref="UFA38:UFB38"/>
    <mergeCell ref="UFC38:UFD38"/>
    <mergeCell ref="UFE38:UFF38"/>
    <mergeCell ref="UFG38:UFH38"/>
    <mergeCell ref="UFI38:UFJ38"/>
    <mergeCell ref="UHG38:UHH38"/>
    <mergeCell ref="UHI38:UHJ38"/>
    <mergeCell ref="UHK38:UHL38"/>
    <mergeCell ref="UHM38:UHN38"/>
    <mergeCell ref="UHO38:UHP38"/>
    <mergeCell ref="UHQ38:UHR38"/>
    <mergeCell ref="UGU38:UGV38"/>
    <mergeCell ref="UGW38:UGX38"/>
    <mergeCell ref="UGY38:UGZ38"/>
    <mergeCell ref="UHA38:UHB38"/>
    <mergeCell ref="UHC38:UHD38"/>
    <mergeCell ref="UHE38:UHF38"/>
    <mergeCell ref="UGI38:UGJ38"/>
    <mergeCell ref="UGK38:UGL38"/>
    <mergeCell ref="UGM38:UGN38"/>
    <mergeCell ref="UGO38:UGP38"/>
    <mergeCell ref="UGQ38:UGR38"/>
    <mergeCell ref="UGS38:UGT38"/>
    <mergeCell ref="UIQ38:UIR38"/>
    <mergeCell ref="UIS38:UIT38"/>
    <mergeCell ref="UIU38:UIV38"/>
    <mergeCell ref="UIW38:UIX38"/>
    <mergeCell ref="UIY38:UIZ38"/>
    <mergeCell ref="UJA38:UJB38"/>
    <mergeCell ref="UIE38:UIF38"/>
    <mergeCell ref="UIG38:UIH38"/>
    <mergeCell ref="UII38:UIJ38"/>
    <mergeCell ref="UIK38:UIL38"/>
    <mergeCell ref="UIM38:UIN38"/>
    <mergeCell ref="UIO38:UIP38"/>
    <mergeCell ref="UHS38:UHT38"/>
    <mergeCell ref="UHU38:UHV38"/>
    <mergeCell ref="UHW38:UHX38"/>
    <mergeCell ref="UHY38:UHZ38"/>
    <mergeCell ref="UIA38:UIB38"/>
    <mergeCell ref="UIC38:UID38"/>
    <mergeCell ref="UKA38:UKB38"/>
    <mergeCell ref="UKC38:UKD38"/>
    <mergeCell ref="UKE38:UKF38"/>
    <mergeCell ref="UKG38:UKH38"/>
    <mergeCell ref="UKI38:UKJ38"/>
    <mergeCell ref="UKK38:UKL38"/>
    <mergeCell ref="UJO38:UJP38"/>
    <mergeCell ref="UJQ38:UJR38"/>
    <mergeCell ref="UJS38:UJT38"/>
    <mergeCell ref="UJU38:UJV38"/>
    <mergeCell ref="UJW38:UJX38"/>
    <mergeCell ref="UJY38:UJZ38"/>
    <mergeCell ref="UJC38:UJD38"/>
    <mergeCell ref="UJE38:UJF38"/>
    <mergeCell ref="UJG38:UJH38"/>
    <mergeCell ref="UJI38:UJJ38"/>
    <mergeCell ref="UJK38:UJL38"/>
    <mergeCell ref="UJM38:UJN38"/>
    <mergeCell ref="ULK38:ULL38"/>
    <mergeCell ref="ULM38:ULN38"/>
    <mergeCell ref="ULO38:ULP38"/>
    <mergeCell ref="ULQ38:ULR38"/>
    <mergeCell ref="ULS38:ULT38"/>
    <mergeCell ref="ULU38:ULV38"/>
    <mergeCell ref="UKY38:UKZ38"/>
    <mergeCell ref="ULA38:ULB38"/>
    <mergeCell ref="ULC38:ULD38"/>
    <mergeCell ref="ULE38:ULF38"/>
    <mergeCell ref="ULG38:ULH38"/>
    <mergeCell ref="ULI38:ULJ38"/>
    <mergeCell ref="UKM38:UKN38"/>
    <mergeCell ref="UKO38:UKP38"/>
    <mergeCell ref="UKQ38:UKR38"/>
    <mergeCell ref="UKS38:UKT38"/>
    <mergeCell ref="UKU38:UKV38"/>
    <mergeCell ref="UKW38:UKX38"/>
    <mergeCell ref="UMU38:UMV38"/>
    <mergeCell ref="UMW38:UMX38"/>
    <mergeCell ref="UMY38:UMZ38"/>
    <mergeCell ref="UNA38:UNB38"/>
    <mergeCell ref="UNC38:UND38"/>
    <mergeCell ref="UNE38:UNF38"/>
    <mergeCell ref="UMI38:UMJ38"/>
    <mergeCell ref="UMK38:UML38"/>
    <mergeCell ref="UMM38:UMN38"/>
    <mergeCell ref="UMO38:UMP38"/>
    <mergeCell ref="UMQ38:UMR38"/>
    <mergeCell ref="UMS38:UMT38"/>
    <mergeCell ref="ULW38:ULX38"/>
    <mergeCell ref="ULY38:ULZ38"/>
    <mergeCell ref="UMA38:UMB38"/>
    <mergeCell ref="UMC38:UMD38"/>
    <mergeCell ref="UME38:UMF38"/>
    <mergeCell ref="UMG38:UMH38"/>
    <mergeCell ref="UOE38:UOF38"/>
    <mergeCell ref="UOG38:UOH38"/>
    <mergeCell ref="UOI38:UOJ38"/>
    <mergeCell ref="UOK38:UOL38"/>
    <mergeCell ref="UOM38:UON38"/>
    <mergeCell ref="UOO38:UOP38"/>
    <mergeCell ref="UNS38:UNT38"/>
    <mergeCell ref="UNU38:UNV38"/>
    <mergeCell ref="UNW38:UNX38"/>
    <mergeCell ref="UNY38:UNZ38"/>
    <mergeCell ref="UOA38:UOB38"/>
    <mergeCell ref="UOC38:UOD38"/>
    <mergeCell ref="UNG38:UNH38"/>
    <mergeCell ref="UNI38:UNJ38"/>
    <mergeCell ref="UNK38:UNL38"/>
    <mergeCell ref="UNM38:UNN38"/>
    <mergeCell ref="UNO38:UNP38"/>
    <mergeCell ref="UNQ38:UNR38"/>
    <mergeCell ref="UPO38:UPP38"/>
    <mergeCell ref="UPQ38:UPR38"/>
    <mergeCell ref="UPS38:UPT38"/>
    <mergeCell ref="UPU38:UPV38"/>
    <mergeCell ref="UPW38:UPX38"/>
    <mergeCell ref="UPY38:UPZ38"/>
    <mergeCell ref="UPC38:UPD38"/>
    <mergeCell ref="UPE38:UPF38"/>
    <mergeCell ref="UPG38:UPH38"/>
    <mergeCell ref="UPI38:UPJ38"/>
    <mergeCell ref="UPK38:UPL38"/>
    <mergeCell ref="UPM38:UPN38"/>
    <mergeCell ref="UOQ38:UOR38"/>
    <mergeCell ref="UOS38:UOT38"/>
    <mergeCell ref="UOU38:UOV38"/>
    <mergeCell ref="UOW38:UOX38"/>
    <mergeCell ref="UOY38:UOZ38"/>
    <mergeCell ref="UPA38:UPB38"/>
    <mergeCell ref="UQY38:UQZ38"/>
    <mergeCell ref="URA38:URB38"/>
    <mergeCell ref="URC38:URD38"/>
    <mergeCell ref="URE38:URF38"/>
    <mergeCell ref="URG38:URH38"/>
    <mergeCell ref="URI38:URJ38"/>
    <mergeCell ref="UQM38:UQN38"/>
    <mergeCell ref="UQO38:UQP38"/>
    <mergeCell ref="UQQ38:UQR38"/>
    <mergeCell ref="UQS38:UQT38"/>
    <mergeCell ref="UQU38:UQV38"/>
    <mergeCell ref="UQW38:UQX38"/>
    <mergeCell ref="UQA38:UQB38"/>
    <mergeCell ref="UQC38:UQD38"/>
    <mergeCell ref="UQE38:UQF38"/>
    <mergeCell ref="UQG38:UQH38"/>
    <mergeCell ref="UQI38:UQJ38"/>
    <mergeCell ref="UQK38:UQL38"/>
    <mergeCell ref="USI38:USJ38"/>
    <mergeCell ref="USK38:USL38"/>
    <mergeCell ref="USM38:USN38"/>
    <mergeCell ref="USO38:USP38"/>
    <mergeCell ref="USQ38:USR38"/>
    <mergeCell ref="USS38:UST38"/>
    <mergeCell ref="URW38:URX38"/>
    <mergeCell ref="URY38:URZ38"/>
    <mergeCell ref="USA38:USB38"/>
    <mergeCell ref="USC38:USD38"/>
    <mergeCell ref="USE38:USF38"/>
    <mergeCell ref="USG38:USH38"/>
    <mergeCell ref="URK38:URL38"/>
    <mergeCell ref="URM38:URN38"/>
    <mergeCell ref="URO38:URP38"/>
    <mergeCell ref="URQ38:URR38"/>
    <mergeCell ref="URS38:URT38"/>
    <mergeCell ref="URU38:URV38"/>
    <mergeCell ref="UTS38:UTT38"/>
    <mergeCell ref="UTU38:UTV38"/>
    <mergeCell ref="UTW38:UTX38"/>
    <mergeCell ref="UTY38:UTZ38"/>
    <mergeCell ref="UUA38:UUB38"/>
    <mergeCell ref="UUC38:UUD38"/>
    <mergeCell ref="UTG38:UTH38"/>
    <mergeCell ref="UTI38:UTJ38"/>
    <mergeCell ref="UTK38:UTL38"/>
    <mergeCell ref="UTM38:UTN38"/>
    <mergeCell ref="UTO38:UTP38"/>
    <mergeCell ref="UTQ38:UTR38"/>
    <mergeCell ref="USU38:USV38"/>
    <mergeCell ref="USW38:USX38"/>
    <mergeCell ref="USY38:USZ38"/>
    <mergeCell ref="UTA38:UTB38"/>
    <mergeCell ref="UTC38:UTD38"/>
    <mergeCell ref="UTE38:UTF38"/>
    <mergeCell ref="UVC38:UVD38"/>
    <mergeCell ref="UVE38:UVF38"/>
    <mergeCell ref="UVG38:UVH38"/>
    <mergeCell ref="UVI38:UVJ38"/>
    <mergeCell ref="UVK38:UVL38"/>
    <mergeCell ref="UVM38:UVN38"/>
    <mergeCell ref="UUQ38:UUR38"/>
    <mergeCell ref="UUS38:UUT38"/>
    <mergeCell ref="UUU38:UUV38"/>
    <mergeCell ref="UUW38:UUX38"/>
    <mergeCell ref="UUY38:UUZ38"/>
    <mergeCell ref="UVA38:UVB38"/>
    <mergeCell ref="UUE38:UUF38"/>
    <mergeCell ref="UUG38:UUH38"/>
    <mergeCell ref="UUI38:UUJ38"/>
    <mergeCell ref="UUK38:UUL38"/>
    <mergeCell ref="UUM38:UUN38"/>
    <mergeCell ref="UUO38:UUP38"/>
    <mergeCell ref="UWM38:UWN38"/>
    <mergeCell ref="UWO38:UWP38"/>
    <mergeCell ref="UWQ38:UWR38"/>
    <mergeCell ref="UWS38:UWT38"/>
    <mergeCell ref="UWU38:UWV38"/>
    <mergeCell ref="UWW38:UWX38"/>
    <mergeCell ref="UWA38:UWB38"/>
    <mergeCell ref="UWC38:UWD38"/>
    <mergeCell ref="UWE38:UWF38"/>
    <mergeCell ref="UWG38:UWH38"/>
    <mergeCell ref="UWI38:UWJ38"/>
    <mergeCell ref="UWK38:UWL38"/>
    <mergeCell ref="UVO38:UVP38"/>
    <mergeCell ref="UVQ38:UVR38"/>
    <mergeCell ref="UVS38:UVT38"/>
    <mergeCell ref="UVU38:UVV38"/>
    <mergeCell ref="UVW38:UVX38"/>
    <mergeCell ref="UVY38:UVZ38"/>
    <mergeCell ref="UXW38:UXX38"/>
    <mergeCell ref="UXY38:UXZ38"/>
    <mergeCell ref="UYA38:UYB38"/>
    <mergeCell ref="UYC38:UYD38"/>
    <mergeCell ref="UYE38:UYF38"/>
    <mergeCell ref="UYG38:UYH38"/>
    <mergeCell ref="UXK38:UXL38"/>
    <mergeCell ref="UXM38:UXN38"/>
    <mergeCell ref="UXO38:UXP38"/>
    <mergeCell ref="UXQ38:UXR38"/>
    <mergeCell ref="UXS38:UXT38"/>
    <mergeCell ref="UXU38:UXV38"/>
    <mergeCell ref="UWY38:UWZ38"/>
    <mergeCell ref="UXA38:UXB38"/>
    <mergeCell ref="UXC38:UXD38"/>
    <mergeCell ref="UXE38:UXF38"/>
    <mergeCell ref="UXG38:UXH38"/>
    <mergeCell ref="UXI38:UXJ38"/>
    <mergeCell ref="UZG38:UZH38"/>
    <mergeCell ref="UZI38:UZJ38"/>
    <mergeCell ref="UZK38:UZL38"/>
    <mergeCell ref="UZM38:UZN38"/>
    <mergeCell ref="UZO38:UZP38"/>
    <mergeCell ref="UZQ38:UZR38"/>
    <mergeCell ref="UYU38:UYV38"/>
    <mergeCell ref="UYW38:UYX38"/>
    <mergeCell ref="UYY38:UYZ38"/>
    <mergeCell ref="UZA38:UZB38"/>
    <mergeCell ref="UZC38:UZD38"/>
    <mergeCell ref="UZE38:UZF38"/>
    <mergeCell ref="UYI38:UYJ38"/>
    <mergeCell ref="UYK38:UYL38"/>
    <mergeCell ref="UYM38:UYN38"/>
    <mergeCell ref="UYO38:UYP38"/>
    <mergeCell ref="UYQ38:UYR38"/>
    <mergeCell ref="UYS38:UYT38"/>
    <mergeCell ref="VAQ38:VAR38"/>
    <mergeCell ref="VAS38:VAT38"/>
    <mergeCell ref="VAU38:VAV38"/>
    <mergeCell ref="VAW38:VAX38"/>
    <mergeCell ref="VAY38:VAZ38"/>
    <mergeCell ref="VBA38:VBB38"/>
    <mergeCell ref="VAE38:VAF38"/>
    <mergeCell ref="VAG38:VAH38"/>
    <mergeCell ref="VAI38:VAJ38"/>
    <mergeCell ref="VAK38:VAL38"/>
    <mergeCell ref="VAM38:VAN38"/>
    <mergeCell ref="VAO38:VAP38"/>
    <mergeCell ref="UZS38:UZT38"/>
    <mergeCell ref="UZU38:UZV38"/>
    <mergeCell ref="UZW38:UZX38"/>
    <mergeCell ref="UZY38:UZZ38"/>
    <mergeCell ref="VAA38:VAB38"/>
    <mergeCell ref="VAC38:VAD38"/>
    <mergeCell ref="VCA38:VCB38"/>
    <mergeCell ref="VCC38:VCD38"/>
    <mergeCell ref="VCE38:VCF38"/>
    <mergeCell ref="VCG38:VCH38"/>
    <mergeCell ref="VCI38:VCJ38"/>
    <mergeCell ref="VCK38:VCL38"/>
    <mergeCell ref="VBO38:VBP38"/>
    <mergeCell ref="VBQ38:VBR38"/>
    <mergeCell ref="VBS38:VBT38"/>
    <mergeCell ref="VBU38:VBV38"/>
    <mergeCell ref="VBW38:VBX38"/>
    <mergeCell ref="VBY38:VBZ38"/>
    <mergeCell ref="VBC38:VBD38"/>
    <mergeCell ref="VBE38:VBF38"/>
    <mergeCell ref="VBG38:VBH38"/>
    <mergeCell ref="VBI38:VBJ38"/>
    <mergeCell ref="VBK38:VBL38"/>
    <mergeCell ref="VBM38:VBN38"/>
    <mergeCell ref="VDK38:VDL38"/>
    <mergeCell ref="VDM38:VDN38"/>
    <mergeCell ref="VDO38:VDP38"/>
    <mergeCell ref="VDQ38:VDR38"/>
    <mergeCell ref="VDS38:VDT38"/>
    <mergeCell ref="VDU38:VDV38"/>
    <mergeCell ref="VCY38:VCZ38"/>
    <mergeCell ref="VDA38:VDB38"/>
    <mergeCell ref="VDC38:VDD38"/>
    <mergeCell ref="VDE38:VDF38"/>
    <mergeCell ref="VDG38:VDH38"/>
    <mergeCell ref="VDI38:VDJ38"/>
    <mergeCell ref="VCM38:VCN38"/>
    <mergeCell ref="VCO38:VCP38"/>
    <mergeCell ref="VCQ38:VCR38"/>
    <mergeCell ref="VCS38:VCT38"/>
    <mergeCell ref="VCU38:VCV38"/>
    <mergeCell ref="VCW38:VCX38"/>
    <mergeCell ref="VEU38:VEV38"/>
    <mergeCell ref="VEW38:VEX38"/>
    <mergeCell ref="VEY38:VEZ38"/>
    <mergeCell ref="VFA38:VFB38"/>
    <mergeCell ref="VFC38:VFD38"/>
    <mergeCell ref="VFE38:VFF38"/>
    <mergeCell ref="VEI38:VEJ38"/>
    <mergeCell ref="VEK38:VEL38"/>
    <mergeCell ref="VEM38:VEN38"/>
    <mergeCell ref="VEO38:VEP38"/>
    <mergeCell ref="VEQ38:VER38"/>
    <mergeCell ref="VES38:VET38"/>
    <mergeCell ref="VDW38:VDX38"/>
    <mergeCell ref="VDY38:VDZ38"/>
    <mergeCell ref="VEA38:VEB38"/>
    <mergeCell ref="VEC38:VED38"/>
    <mergeCell ref="VEE38:VEF38"/>
    <mergeCell ref="VEG38:VEH38"/>
    <mergeCell ref="VGE38:VGF38"/>
    <mergeCell ref="VGG38:VGH38"/>
    <mergeCell ref="VGI38:VGJ38"/>
    <mergeCell ref="VGK38:VGL38"/>
    <mergeCell ref="VGM38:VGN38"/>
    <mergeCell ref="VGO38:VGP38"/>
    <mergeCell ref="VFS38:VFT38"/>
    <mergeCell ref="VFU38:VFV38"/>
    <mergeCell ref="VFW38:VFX38"/>
    <mergeCell ref="VFY38:VFZ38"/>
    <mergeCell ref="VGA38:VGB38"/>
    <mergeCell ref="VGC38:VGD38"/>
    <mergeCell ref="VFG38:VFH38"/>
    <mergeCell ref="VFI38:VFJ38"/>
    <mergeCell ref="VFK38:VFL38"/>
    <mergeCell ref="VFM38:VFN38"/>
    <mergeCell ref="VFO38:VFP38"/>
    <mergeCell ref="VFQ38:VFR38"/>
    <mergeCell ref="VHO38:VHP38"/>
    <mergeCell ref="VHQ38:VHR38"/>
    <mergeCell ref="VHS38:VHT38"/>
    <mergeCell ref="VHU38:VHV38"/>
    <mergeCell ref="VHW38:VHX38"/>
    <mergeCell ref="VHY38:VHZ38"/>
    <mergeCell ref="VHC38:VHD38"/>
    <mergeCell ref="VHE38:VHF38"/>
    <mergeCell ref="VHG38:VHH38"/>
    <mergeCell ref="VHI38:VHJ38"/>
    <mergeCell ref="VHK38:VHL38"/>
    <mergeCell ref="VHM38:VHN38"/>
    <mergeCell ref="VGQ38:VGR38"/>
    <mergeCell ref="VGS38:VGT38"/>
    <mergeCell ref="VGU38:VGV38"/>
    <mergeCell ref="VGW38:VGX38"/>
    <mergeCell ref="VGY38:VGZ38"/>
    <mergeCell ref="VHA38:VHB38"/>
    <mergeCell ref="VIY38:VIZ38"/>
    <mergeCell ref="VJA38:VJB38"/>
    <mergeCell ref="VJC38:VJD38"/>
    <mergeCell ref="VJE38:VJF38"/>
    <mergeCell ref="VJG38:VJH38"/>
    <mergeCell ref="VJI38:VJJ38"/>
    <mergeCell ref="VIM38:VIN38"/>
    <mergeCell ref="VIO38:VIP38"/>
    <mergeCell ref="VIQ38:VIR38"/>
    <mergeCell ref="VIS38:VIT38"/>
    <mergeCell ref="VIU38:VIV38"/>
    <mergeCell ref="VIW38:VIX38"/>
    <mergeCell ref="VIA38:VIB38"/>
    <mergeCell ref="VIC38:VID38"/>
    <mergeCell ref="VIE38:VIF38"/>
    <mergeCell ref="VIG38:VIH38"/>
    <mergeCell ref="VII38:VIJ38"/>
    <mergeCell ref="VIK38:VIL38"/>
    <mergeCell ref="VKI38:VKJ38"/>
    <mergeCell ref="VKK38:VKL38"/>
    <mergeCell ref="VKM38:VKN38"/>
    <mergeCell ref="VKO38:VKP38"/>
    <mergeCell ref="VKQ38:VKR38"/>
    <mergeCell ref="VKS38:VKT38"/>
    <mergeCell ref="VJW38:VJX38"/>
    <mergeCell ref="VJY38:VJZ38"/>
    <mergeCell ref="VKA38:VKB38"/>
    <mergeCell ref="VKC38:VKD38"/>
    <mergeCell ref="VKE38:VKF38"/>
    <mergeCell ref="VKG38:VKH38"/>
    <mergeCell ref="VJK38:VJL38"/>
    <mergeCell ref="VJM38:VJN38"/>
    <mergeCell ref="VJO38:VJP38"/>
    <mergeCell ref="VJQ38:VJR38"/>
    <mergeCell ref="VJS38:VJT38"/>
    <mergeCell ref="VJU38:VJV38"/>
    <mergeCell ref="VLS38:VLT38"/>
    <mergeCell ref="VLU38:VLV38"/>
    <mergeCell ref="VLW38:VLX38"/>
    <mergeCell ref="VLY38:VLZ38"/>
    <mergeCell ref="VMA38:VMB38"/>
    <mergeCell ref="VMC38:VMD38"/>
    <mergeCell ref="VLG38:VLH38"/>
    <mergeCell ref="VLI38:VLJ38"/>
    <mergeCell ref="VLK38:VLL38"/>
    <mergeCell ref="VLM38:VLN38"/>
    <mergeCell ref="VLO38:VLP38"/>
    <mergeCell ref="VLQ38:VLR38"/>
    <mergeCell ref="VKU38:VKV38"/>
    <mergeCell ref="VKW38:VKX38"/>
    <mergeCell ref="VKY38:VKZ38"/>
    <mergeCell ref="VLA38:VLB38"/>
    <mergeCell ref="VLC38:VLD38"/>
    <mergeCell ref="VLE38:VLF38"/>
    <mergeCell ref="VNC38:VND38"/>
    <mergeCell ref="VNE38:VNF38"/>
    <mergeCell ref="VNG38:VNH38"/>
    <mergeCell ref="VNI38:VNJ38"/>
    <mergeCell ref="VNK38:VNL38"/>
    <mergeCell ref="VNM38:VNN38"/>
    <mergeCell ref="VMQ38:VMR38"/>
    <mergeCell ref="VMS38:VMT38"/>
    <mergeCell ref="VMU38:VMV38"/>
    <mergeCell ref="VMW38:VMX38"/>
    <mergeCell ref="VMY38:VMZ38"/>
    <mergeCell ref="VNA38:VNB38"/>
    <mergeCell ref="VME38:VMF38"/>
    <mergeCell ref="VMG38:VMH38"/>
    <mergeCell ref="VMI38:VMJ38"/>
    <mergeCell ref="VMK38:VML38"/>
    <mergeCell ref="VMM38:VMN38"/>
    <mergeCell ref="VMO38:VMP38"/>
    <mergeCell ref="VOM38:VON38"/>
    <mergeCell ref="VOO38:VOP38"/>
    <mergeCell ref="VOQ38:VOR38"/>
    <mergeCell ref="VOS38:VOT38"/>
    <mergeCell ref="VOU38:VOV38"/>
    <mergeCell ref="VOW38:VOX38"/>
    <mergeCell ref="VOA38:VOB38"/>
    <mergeCell ref="VOC38:VOD38"/>
    <mergeCell ref="VOE38:VOF38"/>
    <mergeCell ref="VOG38:VOH38"/>
    <mergeCell ref="VOI38:VOJ38"/>
    <mergeCell ref="VOK38:VOL38"/>
    <mergeCell ref="VNO38:VNP38"/>
    <mergeCell ref="VNQ38:VNR38"/>
    <mergeCell ref="VNS38:VNT38"/>
    <mergeCell ref="VNU38:VNV38"/>
    <mergeCell ref="VNW38:VNX38"/>
    <mergeCell ref="VNY38:VNZ38"/>
    <mergeCell ref="VPW38:VPX38"/>
    <mergeCell ref="VPY38:VPZ38"/>
    <mergeCell ref="VQA38:VQB38"/>
    <mergeCell ref="VQC38:VQD38"/>
    <mergeCell ref="VQE38:VQF38"/>
    <mergeCell ref="VQG38:VQH38"/>
    <mergeCell ref="VPK38:VPL38"/>
    <mergeCell ref="VPM38:VPN38"/>
    <mergeCell ref="VPO38:VPP38"/>
    <mergeCell ref="VPQ38:VPR38"/>
    <mergeCell ref="VPS38:VPT38"/>
    <mergeCell ref="VPU38:VPV38"/>
    <mergeCell ref="VOY38:VOZ38"/>
    <mergeCell ref="VPA38:VPB38"/>
    <mergeCell ref="VPC38:VPD38"/>
    <mergeCell ref="VPE38:VPF38"/>
    <mergeCell ref="VPG38:VPH38"/>
    <mergeCell ref="VPI38:VPJ38"/>
    <mergeCell ref="VRG38:VRH38"/>
    <mergeCell ref="VRI38:VRJ38"/>
    <mergeCell ref="VRK38:VRL38"/>
    <mergeCell ref="VRM38:VRN38"/>
    <mergeCell ref="VRO38:VRP38"/>
    <mergeCell ref="VRQ38:VRR38"/>
    <mergeCell ref="VQU38:VQV38"/>
    <mergeCell ref="VQW38:VQX38"/>
    <mergeCell ref="VQY38:VQZ38"/>
    <mergeCell ref="VRA38:VRB38"/>
    <mergeCell ref="VRC38:VRD38"/>
    <mergeCell ref="VRE38:VRF38"/>
    <mergeCell ref="VQI38:VQJ38"/>
    <mergeCell ref="VQK38:VQL38"/>
    <mergeCell ref="VQM38:VQN38"/>
    <mergeCell ref="VQO38:VQP38"/>
    <mergeCell ref="VQQ38:VQR38"/>
    <mergeCell ref="VQS38:VQT38"/>
    <mergeCell ref="VSQ38:VSR38"/>
    <mergeCell ref="VSS38:VST38"/>
    <mergeCell ref="VSU38:VSV38"/>
    <mergeCell ref="VSW38:VSX38"/>
    <mergeCell ref="VSY38:VSZ38"/>
    <mergeCell ref="VTA38:VTB38"/>
    <mergeCell ref="VSE38:VSF38"/>
    <mergeCell ref="VSG38:VSH38"/>
    <mergeCell ref="VSI38:VSJ38"/>
    <mergeCell ref="VSK38:VSL38"/>
    <mergeCell ref="VSM38:VSN38"/>
    <mergeCell ref="VSO38:VSP38"/>
    <mergeCell ref="VRS38:VRT38"/>
    <mergeCell ref="VRU38:VRV38"/>
    <mergeCell ref="VRW38:VRX38"/>
    <mergeCell ref="VRY38:VRZ38"/>
    <mergeCell ref="VSA38:VSB38"/>
    <mergeCell ref="VSC38:VSD38"/>
    <mergeCell ref="VUA38:VUB38"/>
    <mergeCell ref="VUC38:VUD38"/>
    <mergeCell ref="VUE38:VUF38"/>
    <mergeCell ref="VUG38:VUH38"/>
    <mergeCell ref="VUI38:VUJ38"/>
    <mergeCell ref="VUK38:VUL38"/>
    <mergeCell ref="VTO38:VTP38"/>
    <mergeCell ref="VTQ38:VTR38"/>
    <mergeCell ref="VTS38:VTT38"/>
    <mergeCell ref="VTU38:VTV38"/>
    <mergeCell ref="VTW38:VTX38"/>
    <mergeCell ref="VTY38:VTZ38"/>
    <mergeCell ref="VTC38:VTD38"/>
    <mergeCell ref="VTE38:VTF38"/>
    <mergeCell ref="VTG38:VTH38"/>
    <mergeCell ref="VTI38:VTJ38"/>
    <mergeCell ref="VTK38:VTL38"/>
    <mergeCell ref="VTM38:VTN38"/>
    <mergeCell ref="VVK38:VVL38"/>
    <mergeCell ref="VVM38:VVN38"/>
    <mergeCell ref="VVO38:VVP38"/>
    <mergeCell ref="VVQ38:VVR38"/>
    <mergeCell ref="VVS38:VVT38"/>
    <mergeCell ref="VVU38:VVV38"/>
    <mergeCell ref="VUY38:VUZ38"/>
    <mergeCell ref="VVA38:VVB38"/>
    <mergeCell ref="VVC38:VVD38"/>
    <mergeCell ref="VVE38:VVF38"/>
    <mergeCell ref="VVG38:VVH38"/>
    <mergeCell ref="VVI38:VVJ38"/>
    <mergeCell ref="VUM38:VUN38"/>
    <mergeCell ref="VUO38:VUP38"/>
    <mergeCell ref="VUQ38:VUR38"/>
    <mergeCell ref="VUS38:VUT38"/>
    <mergeCell ref="VUU38:VUV38"/>
    <mergeCell ref="VUW38:VUX38"/>
    <mergeCell ref="VWU38:VWV38"/>
    <mergeCell ref="VWW38:VWX38"/>
    <mergeCell ref="VWY38:VWZ38"/>
    <mergeCell ref="VXA38:VXB38"/>
    <mergeCell ref="VXC38:VXD38"/>
    <mergeCell ref="VXE38:VXF38"/>
    <mergeCell ref="VWI38:VWJ38"/>
    <mergeCell ref="VWK38:VWL38"/>
    <mergeCell ref="VWM38:VWN38"/>
    <mergeCell ref="VWO38:VWP38"/>
    <mergeCell ref="VWQ38:VWR38"/>
    <mergeCell ref="VWS38:VWT38"/>
    <mergeCell ref="VVW38:VVX38"/>
    <mergeCell ref="VVY38:VVZ38"/>
    <mergeCell ref="VWA38:VWB38"/>
    <mergeCell ref="VWC38:VWD38"/>
    <mergeCell ref="VWE38:VWF38"/>
    <mergeCell ref="VWG38:VWH38"/>
    <mergeCell ref="VYE38:VYF38"/>
    <mergeCell ref="VYG38:VYH38"/>
    <mergeCell ref="VYI38:VYJ38"/>
    <mergeCell ref="VYK38:VYL38"/>
    <mergeCell ref="VYM38:VYN38"/>
    <mergeCell ref="VYO38:VYP38"/>
    <mergeCell ref="VXS38:VXT38"/>
    <mergeCell ref="VXU38:VXV38"/>
    <mergeCell ref="VXW38:VXX38"/>
    <mergeCell ref="VXY38:VXZ38"/>
    <mergeCell ref="VYA38:VYB38"/>
    <mergeCell ref="VYC38:VYD38"/>
    <mergeCell ref="VXG38:VXH38"/>
    <mergeCell ref="VXI38:VXJ38"/>
    <mergeCell ref="VXK38:VXL38"/>
    <mergeCell ref="VXM38:VXN38"/>
    <mergeCell ref="VXO38:VXP38"/>
    <mergeCell ref="VXQ38:VXR38"/>
    <mergeCell ref="VZO38:VZP38"/>
    <mergeCell ref="VZQ38:VZR38"/>
    <mergeCell ref="VZS38:VZT38"/>
    <mergeCell ref="VZU38:VZV38"/>
    <mergeCell ref="VZW38:VZX38"/>
    <mergeCell ref="VZY38:VZZ38"/>
    <mergeCell ref="VZC38:VZD38"/>
    <mergeCell ref="VZE38:VZF38"/>
    <mergeCell ref="VZG38:VZH38"/>
    <mergeCell ref="VZI38:VZJ38"/>
    <mergeCell ref="VZK38:VZL38"/>
    <mergeCell ref="VZM38:VZN38"/>
    <mergeCell ref="VYQ38:VYR38"/>
    <mergeCell ref="VYS38:VYT38"/>
    <mergeCell ref="VYU38:VYV38"/>
    <mergeCell ref="VYW38:VYX38"/>
    <mergeCell ref="VYY38:VYZ38"/>
    <mergeCell ref="VZA38:VZB38"/>
    <mergeCell ref="WAY38:WAZ38"/>
    <mergeCell ref="WBA38:WBB38"/>
    <mergeCell ref="WBC38:WBD38"/>
    <mergeCell ref="WBE38:WBF38"/>
    <mergeCell ref="WBG38:WBH38"/>
    <mergeCell ref="WBI38:WBJ38"/>
    <mergeCell ref="WAM38:WAN38"/>
    <mergeCell ref="WAO38:WAP38"/>
    <mergeCell ref="WAQ38:WAR38"/>
    <mergeCell ref="WAS38:WAT38"/>
    <mergeCell ref="WAU38:WAV38"/>
    <mergeCell ref="WAW38:WAX38"/>
    <mergeCell ref="WAA38:WAB38"/>
    <mergeCell ref="WAC38:WAD38"/>
    <mergeCell ref="WAE38:WAF38"/>
    <mergeCell ref="WAG38:WAH38"/>
    <mergeCell ref="WAI38:WAJ38"/>
    <mergeCell ref="WAK38:WAL38"/>
    <mergeCell ref="WCI38:WCJ38"/>
    <mergeCell ref="WCK38:WCL38"/>
    <mergeCell ref="WCM38:WCN38"/>
    <mergeCell ref="WCO38:WCP38"/>
    <mergeCell ref="WCQ38:WCR38"/>
    <mergeCell ref="WCS38:WCT38"/>
    <mergeCell ref="WBW38:WBX38"/>
    <mergeCell ref="WBY38:WBZ38"/>
    <mergeCell ref="WCA38:WCB38"/>
    <mergeCell ref="WCC38:WCD38"/>
    <mergeCell ref="WCE38:WCF38"/>
    <mergeCell ref="WCG38:WCH38"/>
    <mergeCell ref="WBK38:WBL38"/>
    <mergeCell ref="WBM38:WBN38"/>
    <mergeCell ref="WBO38:WBP38"/>
    <mergeCell ref="WBQ38:WBR38"/>
    <mergeCell ref="WBS38:WBT38"/>
    <mergeCell ref="WBU38:WBV38"/>
    <mergeCell ref="WDS38:WDT38"/>
    <mergeCell ref="WDU38:WDV38"/>
    <mergeCell ref="WDW38:WDX38"/>
    <mergeCell ref="WDY38:WDZ38"/>
    <mergeCell ref="WEA38:WEB38"/>
    <mergeCell ref="WEC38:WED38"/>
    <mergeCell ref="WDG38:WDH38"/>
    <mergeCell ref="WDI38:WDJ38"/>
    <mergeCell ref="WDK38:WDL38"/>
    <mergeCell ref="WDM38:WDN38"/>
    <mergeCell ref="WDO38:WDP38"/>
    <mergeCell ref="WDQ38:WDR38"/>
    <mergeCell ref="WCU38:WCV38"/>
    <mergeCell ref="WCW38:WCX38"/>
    <mergeCell ref="WCY38:WCZ38"/>
    <mergeCell ref="WDA38:WDB38"/>
    <mergeCell ref="WDC38:WDD38"/>
    <mergeCell ref="WDE38:WDF38"/>
    <mergeCell ref="WFC38:WFD38"/>
    <mergeCell ref="WFE38:WFF38"/>
    <mergeCell ref="WFG38:WFH38"/>
    <mergeCell ref="WFI38:WFJ38"/>
    <mergeCell ref="WFK38:WFL38"/>
    <mergeCell ref="WFM38:WFN38"/>
    <mergeCell ref="WEQ38:WER38"/>
    <mergeCell ref="WES38:WET38"/>
    <mergeCell ref="WEU38:WEV38"/>
    <mergeCell ref="WEW38:WEX38"/>
    <mergeCell ref="WEY38:WEZ38"/>
    <mergeCell ref="WFA38:WFB38"/>
    <mergeCell ref="WEE38:WEF38"/>
    <mergeCell ref="WEG38:WEH38"/>
    <mergeCell ref="WEI38:WEJ38"/>
    <mergeCell ref="WEK38:WEL38"/>
    <mergeCell ref="WEM38:WEN38"/>
    <mergeCell ref="WEO38:WEP38"/>
    <mergeCell ref="WGM38:WGN38"/>
    <mergeCell ref="WGO38:WGP38"/>
    <mergeCell ref="WGQ38:WGR38"/>
    <mergeCell ref="WGS38:WGT38"/>
    <mergeCell ref="WGU38:WGV38"/>
    <mergeCell ref="WGW38:WGX38"/>
    <mergeCell ref="WGA38:WGB38"/>
    <mergeCell ref="WGC38:WGD38"/>
    <mergeCell ref="WGE38:WGF38"/>
    <mergeCell ref="WGG38:WGH38"/>
    <mergeCell ref="WGI38:WGJ38"/>
    <mergeCell ref="WGK38:WGL38"/>
    <mergeCell ref="WFO38:WFP38"/>
    <mergeCell ref="WFQ38:WFR38"/>
    <mergeCell ref="WFS38:WFT38"/>
    <mergeCell ref="WFU38:WFV38"/>
    <mergeCell ref="WFW38:WFX38"/>
    <mergeCell ref="WFY38:WFZ38"/>
    <mergeCell ref="WHW38:WHX38"/>
    <mergeCell ref="WHY38:WHZ38"/>
    <mergeCell ref="WIA38:WIB38"/>
    <mergeCell ref="WIC38:WID38"/>
    <mergeCell ref="WIE38:WIF38"/>
    <mergeCell ref="WIG38:WIH38"/>
    <mergeCell ref="WHK38:WHL38"/>
    <mergeCell ref="WHM38:WHN38"/>
    <mergeCell ref="WHO38:WHP38"/>
    <mergeCell ref="WHQ38:WHR38"/>
    <mergeCell ref="WHS38:WHT38"/>
    <mergeCell ref="WHU38:WHV38"/>
    <mergeCell ref="WGY38:WGZ38"/>
    <mergeCell ref="WHA38:WHB38"/>
    <mergeCell ref="WHC38:WHD38"/>
    <mergeCell ref="WHE38:WHF38"/>
    <mergeCell ref="WHG38:WHH38"/>
    <mergeCell ref="WHI38:WHJ38"/>
    <mergeCell ref="WJG38:WJH38"/>
    <mergeCell ref="WJI38:WJJ38"/>
    <mergeCell ref="WJK38:WJL38"/>
    <mergeCell ref="WJM38:WJN38"/>
    <mergeCell ref="WJO38:WJP38"/>
    <mergeCell ref="WJQ38:WJR38"/>
    <mergeCell ref="WIU38:WIV38"/>
    <mergeCell ref="WIW38:WIX38"/>
    <mergeCell ref="WIY38:WIZ38"/>
    <mergeCell ref="WJA38:WJB38"/>
    <mergeCell ref="WJC38:WJD38"/>
    <mergeCell ref="WJE38:WJF38"/>
    <mergeCell ref="WII38:WIJ38"/>
    <mergeCell ref="WIK38:WIL38"/>
    <mergeCell ref="WIM38:WIN38"/>
    <mergeCell ref="WIO38:WIP38"/>
    <mergeCell ref="WIQ38:WIR38"/>
    <mergeCell ref="WIS38:WIT38"/>
    <mergeCell ref="WKQ38:WKR38"/>
    <mergeCell ref="WKS38:WKT38"/>
    <mergeCell ref="WKU38:WKV38"/>
    <mergeCell ref="WKW38:WKX38"/>
    <mergeCell ref="WKY38:WKZ38"/>
    <mergeCell ref="WLA38:WLB38"/>
    <mergeCell ref="WKE38:WKF38"/>
    <mergeCell ref="WKG38:WKH38"/>
    <mergeCell ref="WKI38:WKJ38"/>
    <mergeCell ref="WKK38:WKL38"/>
    <mergeCell ref="WKM38:WKN38"/>
    <mergeCell ref="WKO38:WKP38"/>
    <mergeCell ref="WJS38:WJT38"/>
    <mergeCell ref="WJU38:WJV38"/>
    <mergeCell ref="WJW38:WJX38"/>
    <mergeCell ref="WJY38:WJZ38"/>
    <mergeCell ref="WKA38:WKB38"/>
    <mergeCell ref="WKC38:WKD38"/>
    <mergeCell ref="WMA38:WMB38"/>
    <mergeCell ref="WMC38:WMD38"/>
    <mergeCell ref="WME38:WMF38"/>
    <mergeCell ref="WMG38:WMH38"/>
    <mergeCell ref="WMI38:WMJ38"/>
    <mergeCell ref="WMK38:WML38"/>
    <mergeCell ref="WLO38:WLP38"/>
    <mergeCell ref="WLQ38:WLR38"/>
    <mergeCell ref="WLS38:WLT38"/>
    <mergeCell ref="WLU38:WLV38"/>
    <mergeCell ref="WLW38:WLX38"/>
    <mergeCell ref="WLY38:WLZ38"/>
    <mergeCell ref="WLC38:WLD38"/>
    <mergeCell ref="WLE38:WLF38"/>
    <mergeCell ref="WLG38:WLH38"/>
    <mergeCell ref="WLI38:WLJ38"/>
    <mergeCell ref="WLK38:WLL38"/>
    <mergeCell ref="WLM38:WLN38"/>
    <mergeCell ref="WNK38:WNL38"/>
    <mergeCell ref="WNM38:WNN38"/>
    <mergeCell ref="WNO38:WNP38"/>
    <mergeCell ref="WNQ38:WNR38"/>
    <mergeCell ref="WNS38:WNT38"/>
    <mergeCell ref="WNU38:WNV38"/>
    <mergeCell ref="WMY38:WMZ38"/>
    <mergeCell ref="WNA38:WNB38"/>
    <mergeCell ref="WNC38:WND38"/>
    <mergeCell ref="WNE38:WNF38"/>
    <mergeCell ref="WNG38:WNH38"/>
    <mergeCell ref="WNI38:WNJ38"/>
    <mergeCell ref="WMM38:WMN38"/>
    <mergeCell ref="WMO38:WMP38"/>
    <mergeCell ref="WMQ38:WMR38"/>
    <mergeCell ref="WMS38:WMT38"/>
    <mergeCell ref="WMU38:WMV38"/>
    <mergeCell ref="WMW38:WMX38"/>
    <mergeCell ref="WOU38:WOV38"/>
    <mergeCell ref="WOW38:WOX38"/>
    <mergeCell ref="WOY38:WOZ38"/>
    <mergeCell ref="WPA38:WPB38"/>
    <mergeCell ref="WPC38:WPD38"/>
    <mergeCell ref="WPE38:WPF38"/>
    <mergeCell ref="WOI38:WOJ38"/>
    <mergeCell ref="WOK38:WOL38"/>
    <mergeCell ref="WOM38:WON38"/>
    <mergeCell ref="WOO38:WOP38"/>
    <mergeCell ref="WOQ38:WOR38"/>
    <mergeCell ref="WOS38:WOT38"/>
    <mergeCell ref="WNW38:WNX38"/>
    <mergeCell ref="WNY38:WNZ38"/>
    <mergeCell ref="WOA38:WOB38"/>
    <mergeCell ref="WOC38:WOD38"/>
    <mergeCell ref="WOE38:WOF38"/>
    <mergeCell ref="WOG38:WOH38"/>
    <mergeCell ref="WQE38:WQF38"/>
    <mergeCell ref="WQG38:WQH38"/>
    <mergeCell ref="WQI38:WQJ38"/>
    <mergeCell ref="WQK38:WQL38"/>
    <mergeCell ref="WQM38:WQN38"/>
    <mergeCell ref="WQO38:WQP38"/>
    <mergeCell ref="WPS38:WPT38"/>
    <mergeCell ref="WPU38:WPV38"/>
    <mergeCell ref="WPW38:WPX38"/>
    <mergeCell ref="WPY38:WPZ38"/>
    <mergeCell ref="WQA38:WQB38"/>
    <mergeCell ref="WQC38:WQD38"/>
    <mergeCell ref="WPG38:WPH38"/>
    <mergeCell ref="WPI38:WPJ38"/>
    <mergeCell ref="WPK38:WPL38"/>
    <mergeCell ref="WPM38:WPN38"/>
    <mergeCell ref="WPO38:WPP38"/>
    <mergeCell ref="WPQ38:WPR38"/>
    <mergeCell ref="WRO38:WRP38"/>
    <mergeCell ref="WRQ38:WRR38"/>
    <mergeCell ref="WRS38:WRT38"/>
    <mergeCell ref="WRU38:WRV38"/>
    <mergeCell ref="WRW38:WRX38"/>
    <mergeCell ref="WRY38:WRZ38"/>
    <mergeCell ref="WRC38:WRD38"/>
    <mergeCell ref="WRE38:WRF38"/>
    <mergeCell ref="WRG38:WRH38"/>
    <mergeCell ref="WRI38:WRJ38"/>
    <mergeCell ref="WRK38:WRL38"/>
    <mergeCell ref="WRM38:WRN38"/>
    <mergeCell ref="WQQ38:WQR38"/>
    <mergeCell ref="WQS38:WQT38"/>
    <mergeCell ref="WQU38:WQV38"/>
    <mergeCell ref="WQW38:WQX38"/>
    <mergeCell ref="WQY38:WQZ38"/>
    <mergeCell ref="WRA38:WRB38"/>
    <mergeCell ref="WSY38:WSZ38"/>
    <mergeCell ref="WTA38:WTB38"/>
    <mergeCell ref="WTC38:WTD38"/>
    <mergeCell ref="WTE38:WTF38"/>
    <mergeCell ref="WTG38:WTH38"/>
    <mergeCell ref="WTI38:WTJ38"/>
    <mergeCell ref="WSM38:WSN38"/>
    <mergeCell ref="WSO38:WSP38"/>
    <mergeCell ref="WSQ38:WSR38"/>
    <mergeCell ref="WSS38:WST38"/>
    <mergeCell ref="WSU38:WSV38"/>
    <mergeCell ref="WSW38:WSX38"/>
    <mergeCell ref="WSA38:WSB38"/>
    <mergeCell ref="WSC38:WSD38"/>
    <mergeCell ref="WSE38:WSF38"/>
    <mergeCell ref="WSG38:WSH38"/>
    <mergeCell ref="WSI38:WSJ38"/>
    <mergeCell ref="WSK38:WSL38"/>
    <mergeCell ref="WUI38:WUJ38"/>
    <mergeCell ref="WUK38:WUL38"/>
    <mergeCell ref="WUM38:WUN38"/>
    <mergeCell ref="WUO38:WUP38"/>
    <mergeCell ref="WUQ38:WUR38"/>
    <mergeCell ref="WUS38:WUT38"/>
    <mergeCell ref="WTW38:WTX38"/>
    <mergeCell ref="WTY38:WTZ38"/>
    <mergeCell ref="WUA38:WUB38"/>
    <mergeCell ref="WUC38:WUD38"/>
    <mergeCell ref="WUE38:WUF38"/>
    <mergeCell ref="WUG38:WUH38"/>
    <mergeCell ref="WTK38:WTL38"/>
    <mergeCell ref="WTM38:WTN38"/>
    <mergeCell ref="WTO38:WTP38"/>
    <mergeCell ref="WTQ38:WTR38"/>
    <mergeCell ref="WTS38:WTT38"/>
    <mergeCell ref="WTU38:WTV38"/>
    <mergeCell ref="WVS38:WVT38"/>
    <mergeCell ref="WVU38:WVV38"/>
    <mergeCell ref="WVW38:WVX38"/>
    <mergeCell ref="WVY38:WVZ38"/>
    <mergeCell ref="WWA38:WWB38"/>
    <mergeCell ref="WWC38:WWD38"/>
    <mergeCell ref="WVG38:WVH38"/>
    <mergeCell ref="WVI38:WVJ38"/>
    <mergeCell ref="WVK38:WVL38"/>
    <mergeCell ref="WVM38:WVN38"/>
    <mergeCell ref="WVO38:WVP38"/>
    <mergeCell ref="WVQ38:WVR38"/>
    <mergeCell ref="WUU38:WUV38"/>
    <mergeCell ref="WUW38:WUX38"/>
    <mergeCell ref="WUY38:WUZ38"/>
    <mergeCell ref="WVA38:WVB38"/>
    <mergeCell ref="WVC38:WVD38"/>
    <mergeCell ref="WVE38:WVF38"/>
    <mergeCell ref="WXC38:WXD38"/>
    <mergeCell ref="WXE38:WXF38"/>
    <mergeCell ref="WXG38:WXH38"/>
    <mergeCell ref="WXI38:WXJ38"/>
    <mergeCell ref="WXK38:WXL38"/>
    <mergeCell ref="WXM38:WXN38"/>
    <mergeCell ref="WWQ38:WWR38"/>
    <mergeCell ref="WWS38:WWT38"/>
    <mergeCell ref="WWU38:WWV38"/>
    <mergeCell ref="WWW38:WWX38"/>
    <mergeCell ref="WWY38:WWZ38"/>
    <mergeCell ref="WXA38:WXB38"/>
    <mergeCell ref="WWE38:WWF38"/>
    <mergeCell ref="WWG38:WWH38"/>
    <mergeCell ref="WWI38:WWJ38"/>
    <mergeCell ref="WWK38:WWL38"/>
    <mergeCell ref="WWM38:WWN38"/>
    <mergeCell ref="WWO38:WWP38"/>
    <mergeCell ref="WYM38:WYN38"/>
    <mergeCell ref="WYO38:WYP38"/>
    <mergeCell ref="WYQ38:WYR38"/>
    <mergeCell ref="WYS38:WYT38"/>
    <mergeCell ref="WYU38:WYV38"/>
    <mergeCell ref="WYW38:WYX38"/>
    <mergeCell ref="WYA38:WYB38"/>
    <mergeCell ref="WYC38:WYD38"/>
    <mergeCell ref="WYE38:WYF38"/>
    <mergeCell ref="WYG38:WYH38"/>
    <mergeCell ref="WYI38:WYJ38"/>
    <mergeCell ref="WYK38:WYL38"/>
    <mergeCell ref="WXO38:WXP38"/>
    <mergeCell ref="WXQ38:WXR38"/>
    <mergeCell ref="WXS38:WXT38"/>
    <mergeCell ref="WXU38:WXV38"/>
    <mergeCell ref="WXW38:WXX38"/>
    <mergeCell ref="WXY38:WXZ38"/>
    <mergeCell ref="WZW38:WZX38"/>
    <mergeCell ref="WZY38:WZZ38"/>
    <mergeCell ref="XAA38:XAB38"/>
    <mergeCell ref="XAC38:XAD38"/>
    <mergeCell ref="XAE38:XAF38"/>
    <mergeCell ref="XAG38:XAH38"/>
    <mergeCell ref="WZK38:WZL38"/>
    <mergeCell ref="WZM38:WZN38"/>
    <mergeCell ref="WZO38:WZP38"/>
    <mergeCell ref="WZQ38:WZR38"/>
    <mergeCell ref="WZS38:WZT38"/>
    <mergeCell ref="WZU38:WZV38"/>
    <mergeCell ref="WYY38:WYZ38"/>
    <mergeCell ref="WZA38:WZB38"/>
    <mergeCell ref="WZC38:WZD38"/>
    <mergeCell ref="WZE38:WZF38"/>
    <mergeCell ref="WZG38:WZH38"/>
    <mergeCell ref="WZI38:WZJ38"/>
    <mergeCell ref="XBG38:XBH38"/>
    <mergeCell ref="XBI38:XBJ38"/>
    <mergeCell ref="XBK38:XBL38"/>
    <mergeCell ref="XBM38:XBN38"/>
    <mergeCell ref="XBO38:XBP38"/>
    <mergeCell ref="XBQ38:XBR38"/>
    <mergeCell ref="XAU38:XAV38"/>
    <mergeCell ref="XAW38:XAX38"/>
    <mergeCell ref="XAY38:XAZ38"/>
    <mergeCell ref="XBA38:XBB38"/>
    <mergeCell ref="XBC38:XBD38"/>
    <mergeCell ref="XBE38:XBF38"/>
    <mergeCell ref="XAI38:XAJ38"/>
    <mergeCell ref="XAK38:XAL38"/>
    <mergeCell ref="XAM38:XAN38"/>
    <mergeCell ref="XAO38:XAP38"/>
    <mergeCell ref="XAQ38:XAR38"/>
    <mergeCell ref="XAS38:XAT38"/>
    <mergeCell ref="XCQ38:XCR38"/>
    <mergeCell ref="XCS38:XCT38"/>
    <mergeCell ref="XCU38:XCV38"/>
    <mergeCell ref="XCW38:XCX38"/>
    <mergeCell ref="XCY38:XCZ38"/>
    <mergeCell ref="XDA38:XDB38"/>
    <mergeCell ref="XCE38:XCF38"/>
    <mergeCell ref="XCG38:XCH38"/>
    <mergeCell ref="XCI38:XCJ38"/>
    <mergeCell ref="XCK38:XCL38"/>
    <mergeCell ref="XCM38:XCN38"/>
    <mergeCell ref="XCO38:XCP38"/>
    <mergeCell ref="XBS38:XBT38"/>
    <mergeCell ref="XBU38:XBV38"/>
    <mergeCell ref="XBW38:XBX38"/>
    <mergeCell ref="XBY38:XBZ38"/>
    <mergeCell ref="XCA38:XCB38"/>
    <mergeCell ref="XCC38:XCD38"/>
    <mergeCell ref="A1:D1"/>
    <mergeCell ref="XEY38:XEZ38"/>
    <mergeCell ref="XFA38:XFB38"/>
    <mergeCell ref="XFC38:XFD38"/>
    <mergeCell ref="A39:B39"/>
    <mergeCell ref="C39:D39"/>
    <mergeCell ref="A40:B40"/>
    <mergeCell ref="C40:D40"/>
    <mergeCell ref="XEM38:XEN38"/>
    <mergeCell ref="XEO38:XEP38"/>
    <mergeCell ref="XEQ38:XER38"/>
    <mergeCell ref="XES38:XET38"/>
    <mergeCell ref="XEU38:XEV38"/>
    <mergeCell ref="XEW38:XEX38"/>
    <mergeCell ref="XEA38:XEB38"/>
    <mergeCell ref="XEC38:XED38"/>
    <mergeCell ref="XEE38:XEF38"/>
    <mergeCell ref="XEG38:XEH38"/>
    <mergeCell ref="XEI38:XEJ38"/>
    <mergeCell ref="XEK38:XEL38"/>
    <mergeCell ref="XDO38:XDP38"/>
    <mergeCell ref="XDQ38:XDR38"/>
    <mergeCell ref="XDS38:XDT38"/>
    <mergeCell ref="XDU38:XDV38"/>
    <mergeCell ref="XDW38:XDX38"/>
    <mergeCell ref="XDY38:XDZ38"/>
    <mergeCell ref="XDC38:XDD38"/>
    <mergeCell ref="XDE38:XDF38"/>
    <mergeCell ref="XDG38:XDH38"/>
    <mergeCell ref="XDI38:XDJ38"/>
    <mergeCell ref="XDK38:XDL38"/>
    <mergeCell ref="XDM38:XDN38"/>
  </mergeCells>
  <pageMargins left="0.70866141732283472" right="0.70866141732283472" top="0.78740157480314965" bottom="0.78740157480314965" header="0.31496062992125984" footer="0.31496062992125984"/>
  <pageSetup paperSize="9" scale="75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workbookViewId="0">
      <selection activeCell="C34" sqref="C34"/>
    </sheetView>
  </sheetViews>
  <sheetFormatPr defaultRowHeight="12.75" x14ac:dyDescent="0.2"/>
  <cols>
    <col min="1" max="1" width="6.25" style="350" customWidth="1"/>
    <col min="2" max="2" width="5.875" style="350" customWidth="1"/>
    <col min="3" max="3" width="36.75" style="350" customWidth="1"/>
    <col min="4" max="5" width="16.875" style="350" customWidth="1"/>
    <col min="6" max="6" width="12.375" style="350" customWidth="1"/>
    <col min="7" max="16384" width="9" style="350"/>
  </cols>
  <sheetData>
    <row r="1" spans="1:7" ht="50.1" customHeight="1" x14ac:dyDescent="0.2">
      <c r="A1" s="654" t="s">
        <v>1062</v>
      </c>
      <c r="B1" s="654"/>
      <c r="C1" s="654"/>
      <c r="D1" s="654"/>
      <c r="E1" s="654"/>
      <c r="F1" s="654"/>
    </row>
    <row r="2" spans="1:7" ht="18" customHeight="1" x14ac:dyDescent="0.2">
      <c r="A2" s="695" t="s">
        <v>911</v>
      </c>
      <c r="B2" s="696"/>
      <c r="C2" s="697"/>
      <c r="D2" s="432" t="s">
        <v>944</v>
      </c>
      <c r="E2" s="432" t="s">
        <v>1055</v>
      </c>
      <c r="F2" s="433" t="s">
        <v>946</v>
      </c>
      <c r="G2" s="351"/>
    </row>
    <row r="3" spans="1:7" ht="15" customHeight="1" x14ac:dyDescent="0.2">
      <c r="A3" s="701" t="s">
        <v>947</v>
      </c>
      <c r="B3" s="702"/>
      <c r="C3" s="703"/>
      <c r="D3" s="352">
        <f>[5]Plnění!D163</f>
        <v>14695000</v>
      </c>
      <c r="E3" s="352">
        <f>[5]Plnění!E163</f>
        <v>14963830.170000002</v>
      </c>
      <c r="F3" s="353">
        <f>E3/D3</f>
        <v>1.0182939891119429</v>
      </c>
      <c r="G3" s="351"/>
    </row>
    <row r="4" spans="1:7" ht="15" customHeight="1" x14ac:dyDescent="0.2">
      <c r="A4" s="704" t="s">
        <v>948</v>
      </c>
      <c r="B4" s="705"/>
      <c r="C4" s="706"/>
      <c r="D4" s="352">
        <f>[5]Plnění!D169</f>
        <v>8122000</v>
      </c>
      <c r="E4" s="352">
        <f>[5]Plnění!E169</f>
        <v>6895920.4700000007</v>
      </c>
      <c r="F4" s="354">
        <f>E4/D4</f>
        <v>0.8490421657227285</v>
      </c>
      <c r="G4" s="351"/>
    </row>
    <row r="5" spans="1:7" ht="15" customHeight="1" x14ac:dyDescent="0.2">
      <c r="A5" s="707" t="s">
        <v>925</v>
      </c>
      <c r="B5" s="708"/>
      <c r="C5" s="709"/>
      <c r="D5" s="355">
        <f>[5]Plnění!D176</f>
        <v>30000</v>
      </c>
      <c r="E5" s="355">
        <f>[5]Plnění!E176</f>
        <v>29897.97</v>
      </c>
      <c r="F5" s="356">
        <f>E5/D5</f>
        <v>0.99659900000000001</v>
      </c>
      <c r="G5" s="351"/>
    </row>
    <row r="6" spans="1:7" ht="13.5" customHeight="1" x14ac:dyDescent="0.2">
      <c r="A6" s="710" t="s">
        <v>41</v>
      </c>
      <c r="B6" s="711"/>
      <c r="C6" s="712"/>
      <c r="D6" s="425">
        <f>SUM(D3:D5)</f>
        <v>22847000</v>
      </c>
      <c r="E6" s="425">
        <f>SUM(E3:E5)</f>
        <v>21889648.609999999</v>
      </c>
      <c r="F6" s="426">
        <f>E6/D6</f>
        <v>0.95809728235654568</v>
      </c>
    </row>
    <row r="7" spans="1:7" ht="13.5" customHeight="1" x14ac:dyDescent="0.2">
      <c r="A7" s="695" t="s">
        <v>912</v>
      </c>
      <c r="B7" s="696"/>
      <c r="C7" s="697"/>
      <c r="D7" s="430" t="s">
        <v>944</v>
      </c>
      <c r="E7" s="430" t="s">
        <v>945</v>
      </c>
      <c r="F7" s="431" t="s">
        <v>946</v>
      </c>
      <c r="G7" s="357"/>
    </row>
    <row r="8" spans="1:7" s="361" customFormat="1" ht="15" customHeight="1" x14ac:dyDescent="0.2">
      <c r="A8" s="358">
        <v>501</v>
      </c>
      <c r="B8" s="359">
        <v>102</v>
      </c>
      <c r="C8" s="360" t="s">
        <v>949</v>
      </c>
      <c r="D8" s="352">
        <f>[5]Plnění!D5+[5]Plnění!D16+[5]Plnění!D25+[5]Plnění!D42+[5]Plnění!D43+[5]Plnění!D44+[5]Plnění!D64+[5]Plnění!D74+[5]Plnění!D83+[5]Plnění!D101+[5]Plnění!D115+[5]Plnění!D128+[5]Plnění!D141</f>
        <v>307000</v>
      </c>
      <c r="E8" s="352">
        <f>[5]Plnění!E5+[5]Plnění!E16+[5]Plnění!E25+[5]Plnění!E42+[5]Plnění!E43+[5]Plnění!E44+[5]Plnění!E64+[5]Plnění!E74+[5]Plnění!E83+[5]Plnění!E101+[5]Plnění!E115+[5]Plnění!E128+[5]Plnění!E141</f>
        <v>222916.57</v>
      </c>
      <c r="F8" s="353">
        <f>E8/D8</f>
        <v>0.72611260586319215</v>
      </c>
      <c r="G8" s="357"/>
    </row>
    <row r="9" spans="1:7" s="361" customFormat="1" ht="15" customHeight="1" x14ac:dyDescent="0.2">
      <c r="A9" s="362">
        <v>501</v>
      </c>
      <c r="B9" s="363">
        <v>121</v>
      </c>
      <c r="C9" s="364" t="s">
        <v>950</v>
      </c>
      <c r="D9" s="365">
        <f>[5]Plnění!D28+[5]Plnění!D84+[5]Plnění!D102+[5]Plnění!D116+[5]Plnění!D129</f>
        <v>5180000</v>
      </c>
      <c r="E9" s="365">
        <f>[5]Plnění!E28+[5]Plnění!E84+[5]Plnění!E102+[5]Plnění!E116+[5]Plnění!E129</f>
        <v>3898066.4700000007</v>
      </c>
      <c r="F9" s="354">
        <f t="shared" ref="F9:F31" si="0">E9/D9</f>
        <v>0.75252248455598469</v>
      </c>
      <c r="G9" s="357"/>
    </row>
    <row r="10" spans="1:7" s="361" customFormat="1" ht="15" customHeight="1" x14ac:dyDescent="0.2">
      <c r="A10" s="362">
        <v>502</v>
      </c>
      <c r="B10" s="363">
        <v>121</v>
      </c>
      <c r="C10" s="364" t="s">
        <v>951</v>
      </c>
      <c r="D10" s="365">
        <f>[5]Plnění!D6+[5]Plnění!D17+[5]Plnění!D26+[5]Plnění!D85+[5]Plnění!D103+[5]Plnění!D117+[5]Plnění!D130+[5]Plnění!D142</f>
        <v>506000</v>
      </c>
      <c r="E10" s="365">
        <f>[5]Plnění!E6+[5]Plnění!E17+[5]Plnění!E26+[5]Plnění!E85+[5]Plnění!E103+[5]Plnění!E117+[5]Plnění!E130+[5]Plnění!E142</f>
        <v>296651.67000000004</v>
      </c>
      <c r="F10" s="354">
        <f t="shared" si="0"/>
        <v>0.58626812252964433</v>
      </c>
      <c r="G10" s="357"/>
    </row>
    <row r="11" spans="1:7" s="361" customFormat="1" ht="15" customHeight="1" x14ac:dyDescent="0.2">
      <c r="A11" s="362">
        <v>502</v>
      </c>
      <c r="B11" s="363">
        <v>122</v>
      </c>
      <c r="C11" s="364" t="s">
        <v>952</v>
      </c>
      <c r="D11" s="365">
        <f>[5]Plnění!D7+[5]Plnění!D18+[5]Plnění!D27+[5]Plnění!D86+[5]Plnění!D104+[5]Plnění!D118+[5]Plnění!D131+[5]Plnění!D143</f>
        <v>192000</v>
      </c>
      <c r="E11" s="365">
        <f>[5]Plnění!E7+[5]Plnění!E18+[5]Plnění!E27+[5]Plnění!E86+[5]Plnění!E104+[5]Plnění!E118+[5]Plnění!E131+[5]Plnění!E143</f>
        <v>56235.11</v>
      </c>
      <c r="F11" s="354">
        <f t="shared" si="0"/>
        <v>0.29289119791666668</v>
      </c>
      <c r="G11" s="357"/>
    </row>
    <row r="12" spans="1:7" s="361" customFormat="1" ht="15" customHeight="1" x14ac:dyDescent="0.2">
      <c r="A12" s="362">
        <v>511</v>
      </c>
      <c r="B12" s="363">
        <v>100</v>
      </c>
      <c r="C12" s="364" t="s">
        <v>953</v>
      </c>
      <c r="D12" s="365">
        <f>[5]Plnění!D8+[5]Plnění!D19+[5]Plnění!D29+[5]Plnění!D45+[5]Plnění!D87+[5]Plnění!D105+[5]Plnění!D119+[5]Plnění!D132+[5]Plnění!D144</f>
        <v>5895000</v>
      </c>
      <c r="E12" s="365">
        <f>[5]Plnění!E8+[5]Plnění!E19+[5]Plnění!E29+[5]Plnění!E45+[5]Plnění!E87+[5]Plnění!E105+[5]Plnění!E119+[5]Plnění!E132+[5]Plnění!E144</f>
        <v>4799995.46</v>
      </c>
      <c r="F12" s="354">
        <f t="shared" si="0"/>
        <v>0.81424859372349445</v>
      </c>
      <c r="G12" s="351"/>
    </row>
    <row r="13" spans="1:7" s="361" customFormat="1" ht="15" customHeight="1" x14ac:dyDescent="0.2">
      <c r="A13" s="362">
        <v>511</v>
      </c>
      <c r="B13" s="363">
        <v>101</v>
      </c>
      <c r="C13" s="364" t="s">
        <v>954</v>
      </c>
      <c r="D13" s="365">
        <f>[5]Plnění!D88</f>
        <v>65000</v>
      </c>
      <c r="E13" s="365">
        <f>[5]Plnění!E88</f>
        <v>48693.62</v>
      </c>
      <c r="F13" s="354">
        <f t="shared" si="0"/>
        <v>0.7491326153846154</v>
      </c>
      <c r="G13" s="351"/>
    </row>
    <row r="14" spans="1:7" s="361" customFormat="1" ht="15" customHeight="1" x14ac:dyDescent="0.2">
      <c r="A14" s="362">
        <v>512</v>
      </c>
      <c r="B14" s="363">
        <v>100</v>
      </c>
      <c r="C14" s="364" t="s">
        <v>955</v>
      </c>
      <c r="D14" s="366">
        <f>[5]Plnění!D46+[5]Plnění!D65+[5]Plnění!D75</f>
        <v>5000</v>
      </c>
      <c r="E14" s="366">
        <f>[5]Plnění!E46+[5]Plnění!E65+[5]Plnění!E75</f>
        <v>798</v>
      </c>
      <c r="F14" s="354">
        <f t="shared" si="0"/>
        <v>0.15959999999999999</v>
      </c>
      <c r="G14" s="351"/>
    </row>
    <row r="15" spans="1:7" s="361" customFormat="1" ht="15" customHeight="1" x14ac:dyDescent="0.2">
      <c r="A15" s="362">
        <v>518</v>
      </c>
      <c r="B15" s="363">
        <v>102</v>
      </c>
      <c r="C15" s="364" t="s">
        <v>956</v>
      </c>
      <c r="D15" s="366">
        <f>[5]Plnění!D48+[5]Plnění!D66+[5]Plnění!D76</f>
        <v>50000</v>
      </c>
      <c r="E15" s="366">
        <f>[5]Plnění!E48+[5]Plnění!E66+[5]Plnění!E76</f>
        <v>16070</v>
      </c>
      <c r="F15" s="354">
        <f t="shared" si="0"/>
        <v>0.32140000000000002</v>
      </c>
      <c r="G15" s="351"/>
    </row>
    <row r="16" spans="1:7" s="361" customFormat="1" ht="15" customHeight="1" x14ac:dyDescent="0.2">
      <c r="A16" s="362">
        <v>518</v>
      </c>
      <c r="B16" s="363">
        <v>105</v>
      </c>
      <c r="C16" s="364" t="s">
        <v>957</v>
      </c>
      <c r="D16" s="365">
        <f>[5]Plnění!D9+[5]Plnění!D20+[5]Plnění!D30+[5]Plnění!D89+[5]Plnění!D106+[5]Plnění!D120+[5]Plnění!D133+[5]Plnění!D145</f>
        <v>213000</v>
      </c>
      <c r="E16" s="365">
        <f>[5]Plnění!E9+[5]Plnění!E20+[5]Plnění!E30+[5]Plnění!E89+[5]Plnění!E106+[5]Plnění!E120+[5]Plnění!E133+[5]Plnění!E145</f>
        <v>171427.09000000003</v>
      </c>
      <c r="F16" s="354">
        <f t="shared" si="0"/>
        <v>0.8048220187793429</v>
      </c>
      <c r="G16" s="357"/>
    </row>
    <row r="17" spans="1:7" s="361" customFormat="1" ht="15" customHeight="1" x14ac:dyDescent="0.2">
      <c r="A17" s="362">
        <v>518</v>
      </c>
      <c r="B17" s="363">
        <v>109</v>
      </c>
      <c r="C17" s="364" t="s">
        <v>958</v>
      </c>
      <c r="D17" s="365">
        <f>[5]Plnění!D10+[5]Plnění!D21+[5]Plnění!D31+[5]Plnění!D47+[5]Plnění!D49+[5]Plnění!D50+[5]Plnění!D67+[5]Plnění!D90+[5]Plnění!D107+[5]Plnění!D121+[5]Plnění!D134+[5]Plnění!D146</f>
        <v>1202000</v>
      </c>
      <c r="E17" s="365">
        <f>[5]Plnění!E10+[5]Plnění!E21+[5]Plnění!E31+[5]Plnění!E50+[5]Plnění!E47+[5]Plnění!E49+[5]Plnění!E67+[5]Plnění!E90+[5]Plnění!E107+[5]Plnění!E121+[5]Plnění!E134+[5]Plnění!E146</f>
        <v>989770.26</v>
      </c>
      <c r="F17" s="354">
        <f t="shared" si="0"/>
        <v>0.82343615640598999</v>
      </c>
      <c r="G17" s="351"/>
    </row>
    <row r="18" spans="1:7" s="361" customFormat="1" ht="15" customHeight="1" x14ac:dyDescent="0.2">
      <c r="A18" s="362">
        <v>521</v>
      </c>
      <c r="B18" s="363">
        <v>100</v>
      </c>
      <c r="C18" s="364" t="s">
        <v>959</v>
      </c>
      <c r="D18" s="365">
        <f>[5]Plnění!D32+[5]Plnění!D51+[5]Plnění!D68+[5]Plnění!D77+[5]Plnění!D91+[5]Plnění!D108+[5]Plnění!D122+[5]Plnění!D135</f>
        <v>3325000</v>
      </c>
      <c r="E18" s="365">
        <f>[5]Plnění!E32+[5]Plnění!E51+[5]Plnění!E68+[5]Plnění!E77+[5]Plnění!E91+[5]Plnění!E108+[5]Plnění!E122+[5]Plnění!E135</f>
        <v>3284187.6100000003</v>
      </c>
      <c r="F18" s="354">
        <f t="shared" si="0"/>
        <v>0.9877255969924813</v>
      </c>
      <c r="G18" s="357"/>
    </row>
    <row r="19" spans="1:7" ht="15" customHeight="1" x14ac:dyDescent="0.2">
      <c r="A19" s="362">
        <v>524</v>
      </c>
      <c r="B19" s="363">
        <v>100</v>
      </c>
      <c r="C19" s="364" t="s">
        <v>960</v>
      </c>
      <c r="D19" s="365">
        <f>[5]Plnění!D33+[5]Plnění!D52+[5]Plnění!D69+[5]Plnění!D78+[5]Plnění!D92+[5]Plnění!D109+[5]Plnění!D123+[5]Plnění!D136</f>
        <v>841000</v>
      </c>
      <c r="E19" s="365">
        <f>[5]Plnění!E33+[5]Plnění!E52+[5]Plnění!E69+[5]Plnění!E78+[5]Plnění!E92+[5]Plnění!E109+[5]Plnění!E123+[5]Plnění!E136</f>
        <v>814178.77999999991</v>
      </c>
      <c r="F19" s="354">
        <f t="shared" si="0"/>
        <v>0.96810794292508906</v>
      </c>
      <c r="G19" s="357"/>
    </row>
    <row r="20" spans="1:7" ht="15" customHeight="1" x14ac:dyDescent="0.2">
      <c r="A20" s="362">
        <v>524</v>
      </c>
      <c r="B20" s="363">
        <v>110</v>
      </c>
      <c r="C20" s="364" t="s">
        <v>961</v>
      </c>
      <c r="D20" s="365">
        <f>[5]Plnění!D34+[5]Plnění!D53+[5]Plnění!D70+[5]Plnění!D79+[5]Plnění!D93+[5]Plnění!D110+[5]Plnění!D124+[5]Plnění!D137</f>
        <v>249000</v>
      </c>
      <c r="E20" s="365">
        <f>[5]Plnění!E34+[5]Plnění!E53+[5]Plnění!E70+[5]Plnění!E79+[5]Plnění!E93+[5]Plnění!E110+[5]Plnění!E124+[5]Plnění!E137</f>
        <v>294312.63999999996</v>
      </c>
      <c r="F20" s="354">
        <f t="shared" si="0"/>
        <v>1.1819784738955821</v>
      </c>
      <c r="G20" s="357"/>
    </row>
    <row r="21" spans="1:7" ht="15" customHeight="1" x14ac:dyDescent="0.2">
      <c r="A21" s="362">
        <v>525</v>
      </c>
      <c r="B21" s="363">
        <v>100</v>
      </c>
      <c r="C21" s="364" t="s">
        <v>962</v>
      </c>
      <c r="D21" s="366">
        <f>[5]Plnění!D54</f>
        <v>15000</v>
      </c>
      <c r="E21" s="366">
        <f>[5]Plnění!E54</f>
        <v>12119</v>
      </c>
      <c r="F21" s="354">
        <f t="shared" si="0"/>
        <v>0.80793333333333328</v>
      </c>
      <c r="G21" s="357"/>
    </row>
    <row r="22" spans="1:7" ht="15" customHeight="1" x14ac:dyDescent="0.2">
      <c r="A22" s="362">
        <v>528</v>
      </c>
      <c r="B22" s="363">
        <v>110</v>
      </c>
      <c r="C22" s="364" t="s">
        <v>963</v>
      </c>
      <c r="D22" s="365">
        <f>[5]Plnění!D35+[5]Plnění!D55+[5]Plnění!D71+[5]Plnění!D80+[5]Plnění!D94</f>
        <v>50000</v>
      </c>
      <c r="E22" s="365">
        <f>[5]Plnění!E35+[5]Plnění!E55+[5]Plnění!E71+[5]Plnění!E80+[5]Plnění!E94</f>
        <v>39813</v>
      </c>
      <c r="F22" s="354">
        <f t="shared" si="0"/>
        <v>0.79625999999999997</v>
      </c>
      <c r="G22" s="357"/>
    </row>
    <row r="23" spans="1:7" ht="15" customHeight="1" x14ac:dyDescent="0.2">
      <c r="A23" s="362">
        <v>548</v>
      </c>
      <c r="B23" s="363">
        <v>100</v>
      </c>
      <c r="C23" s="364" t="s">
        <v>964</v>
      </c>
      <c r="D23" s="366">
        <v>66000</v>
      </c>
      <c r="E23" s="366">
        <f>[5]Plnění!E56</f>
        <v>94188</v>
      </c>
      <c r="F23" s="354">
        <f t="shared" si="0"/>
        <v>1.4270909090909092</v>
      </c>
      <c r="G23" s="357"/>
    </row>
    <row r="24" spans="1:7" ht="15" customHeight="1" x14ac:dyDescent="0.2">
      <c r="A24" s="362">
        <v>538</v>
      </c>
      <c r="B24" s="363">
        <v>102</v>
      </c>
      <c r="C24" s="364" t="s">
        <v>965</v>
      </c>
      <c r="D24" s="365">
        <f>[5]Plnění!D95</f>
        <v>1000</v>
      </c>
      <c r="E24" s="365">
        <f>[5]Plnění!E95</f>
        <v>0</v>
      </c>
      <c r="F24" s="354">
        <f t="shared" si="0"/>
        <v>0</v>
      </c>
      <c r="G24" s="357"/>
    </row>
    <row r="25" spans="1:7" ht="15" customHeight="1" x14ac:dyDescent="0.2">
      <c r="A25" s="362">
        <v>549</v>
      </c>
      <c r="B25" s="363">
        <v>100</v>
      </c>
      <c r="C25" s="364" t="s">
        <v>966</v>
      </c>
      <c r="D25" s="366">
        <f>[5]Plnění!D36+[5]Plnění!D57</f>
        <v>17000</v>
      </c>
      <c r="E25" s="366">
        <f>[5]Plnění!E36+[5]Plnění!E57</f>
        <v>16272.699999999999</v>
      </c>
      <c r="F25" s="354">
        <f t="shared" si="0"/>
        <v>0.95721764705882351</v>
      </c>
      <c r="G25" s="357"/>
    </row>
    <row r="26" spans="1:7" s="361" customFormat="1" ht="15" customHeight="1" x14ac:dyDescent="0.2">
      <c r="A26" s="362">
        <v>549</v>
      </c>
      <c r="B26" s="363">
        <v>101</v>
      </c>
      <c r="C26" s="364" t="s">
        <v>967</v>
      </c>
      <c r="D26" s="366">
        <f>[5]Plnění!D11+[5]Plnění!D22+[5]Plnění!D37+[5]Plnění!D96+[5]Plnění!D111+[5]Plnění!D147+[5]Plnění!D58</f>
        <v>256000</v>
      </c>
      <c r="E26" s="366">
        <f>[5]Plnění!E11+[5]Plnění!E22+[5]Plnění!E37+[5]Plnění!E58+[5]Plnění!E96+[5]Plnění!E111+[5]Plnění!E147+[5]Plnění!E61</f>
        <v>161792.4</v>
      </c>
      <c r="F26" s="354">
        <f t="shared" si="0"/>
        <v>0.63200156249999995</v>
      </c>
      <c r="G26" s="357"/>
    </row>
    <row r="27" spans="1:7" s="361" customFormat="1" ht="15" customHeight="1" x14ac:dyDescent="0.2">
      <c r="A27" s="362">
        <v>551</v>
      </c>
      <c r="B27" s="363">
        <v>100</v>
      </c>
      <c r="C27" s="364" t="s">
        <v>968</v>
      </c>
      <c r="D27" s="366">
        <f>[5]Plnění!D97+[5]Plnění!D112+[5]Plnění!D125+[5]Plnění!D138+[5]Plnění!D59+[5]Plnění!D148</f>
        <v>812000</v>
      </c>
      <c r="E27" s="366">
        <f>[5]Plnění!E12+[5]Plnění!E59+[5]Plnění!E97+[5]Plnění!E112+[5]Plnění!E125+[5]Plnění!E138+[5]Plnění!E148</f>
        <v>701927.52</v>
      </c>
      <c r="F27" s="354">
        <f t="shared" si="0"/>
        <v>0.86444275862068964</v>
      </c>
      <c r="G27" s="357"/>
    </row>
    <row r="28" spans="1:7" s="361" customFormat="1" ht="15" customHeight="1" x14ac:dyDescent="0.2">
      <c r="A28" s="362">
        <v>556</v>
      </c>
      <c r="B28" s="363">
        <v>100</v>
      </c>
      <c r="C28" s="364" t="s">
        <v>969</v>
      </c>
      <c r="D28" s="366"/>
      <c r="E28" s="366">
        <f>[5]Plnění!E13</f>
        <v>-34250.36</v>
      </c>
      <c r="F28" s="354"/>
      <c r="G28" s="357"/>
    </row>
    <row r="29" spans="1:7" s="361" customFormat="1" ht="15" customHeight="1" x14ac:dyDescent="0.2">
      <c r="A29" s="362">
        <v>558</v>
      </c>
      <c r="B29" s="363">
        <v>100</v>
      </c>
      <c r="C29" s="364" t="s">
        <v>970</v>
      </c>
      <c r="D29" s="365">
        <f>[5]Plnění!D38+[5]Plnění!D60</f>
        <v>20000</v>
      </c>
      <c r="E29" s="365">
        <f>[5]Plnění!E38+[5]Plnění!E60+[5]Plnění!E98+[5]Plnění!E149</f>
        <v>36394.53</v>
      </c>
      <c r="F29" s="354">
        <f t="shared" si="0"/>
        <v>1.8197265</v>
      </c>
      <c r="G29" s="357"/>
    </row>
    <row r="30" spans="1:7" s="361" customFormat="1" ht="15" customHeight="1" x14ac:dyDescent="0.2">
      <c r="A30" s="427">
        <v>562</v>
      </c>
      <c r="B30" s="383">
        <v>100</v>
      </c>
      <c r="C30" s="382" t="s">
        <v>971</v>
      </c>
      <c r="D30" s="428">
        <f>[5]Plnění!D39</f>
        <v>50000</v>
      </c>
      <c r="E30" s="428">
        <f>[5]Plnění!E39</f>
        <v>139771.01999999999</v>
      </c>
      <c r="F30" s="356">
        <f t="shared" si="0"/>
        <v>2.7954203999999998</v>
      </c>
      <c r="G30" s="357"/>
    </row>
    <row r="31" spans="1:7" ht="13.5" customHeight="1" x14ac:dyDescent="0.2">
      <c r="A31" s="698" t="s">
        <v>41</v>
      </c>
      <c r="B31" s="699"/>
      <c r="C31" s="700"/>
      <c r="D31" s="429">
        <f>SUM(D8:D30)</f>
        <v>19317000</v>
      </c>
      <c r="E31" s="429">
        <f>SUM(E8:E30)</f>
        <v>16061331.089999998</v>
      </c>
      <c r="F31" s="426">
        <f t="shared" si="0"/>
        <v>0.83146094579903707</v>
      </c>
      <c r="G31" s="357"/>
    </row>
    <row r="32" spans="1:7" s="369" customFormat="1" ht="13.5" customHeight="1" x14ac:dyDescent="0.25">
      <c r="A32" s="692" t="s">
        <v>1074</v>
      </c>
      <c r="B32" s="693"/>
      <c r="C32" s="693"/>
      <c r="D32" s="694"/>
      <c r="E32" s="367">
        <f>E6-E31</f>
        <v>5828317.5200000014</v>
      </c>
      <c r="F32" s="368"/>
    </row>
    <row r="33" spans="2:8" ht="18" customHeight="1" x14ac:dyDescent="0.2"/>
    <row r="34" spans="2:8" ht="18" customHeight="1" x14ac:dyDescent="0.2"/>
    <row r="35" spans="2:8" ht="18" customHeight="1" x14ac:dyDescent="0.2"/>
    <row r="36" spans="2:8" ht="18" customHeight="1" x14ac:dyDescent="0.2"/>
    <row r="37" spans="2:8" ht="18" customHeight="1" x14ac:dyDescent="0.2">
      <c r="B37" s="370"/>
      <c r="C37" s="370"/>
      <c r="D37" s="370"/>
      <c r="E37" s="370"/>
      <c r="F37" s="370"/>
      <c r="G37" s="370"/>
      <c r="H37" s="370"/>
    </row>
    <row r="38" spans="2:8" ht="18" customHeight="1" x14ac:dyDescent="0.2">
      <c r="B38" s="370"/>
      <c r="C38" s="370"/>
      <c r="D38" s="370"/>
      <c r="E38" s="370"/>
      <c r="F38" s="370"/>
      <c r="G38" s="370"/>
      <c r="H38" s="370"/>
    </row>
    <row r="39" spans="2:8" ht="18" customHeight="1" x14ac:dyDescent="0.2">
      <c r="B39" s="370"/>
      <c r="C39" s="371"/>
      <c r="D39" s="372"/>
      <c r="E39" s="371"/>
      <c r="F39" s="373"/>
      <c r="G39" s="373"/>
      <c r="H39" s="374"/>
    </row>
    <row r="40" spans="2:8" ht="18" customHeight="1" x14ac:dyDescent="0.2">
      <c r="B40" s="370"/>
      <c r="C40" s="370"/>
      <c r="D40" s="370"/>
      <c r="E40" s="370"/>
      <c r="F40" s="370"/>
      <c r="G40" s="370"/>
      <c r="H40" s="370"/>
    </row>
    <row r="41" spans="2:8" ht="18" customHeight="1" x14ac:dyDescent="0.2">
      <c r="B41" s="370"/>
      <c r="C41" s="370"/>
      <c r="D41" s="370"/>
      <c r="E41" s="370"/>
      <c r="F41" s="370"/>
      <c r="G41" s="370"/>
      <c r="H41" s="370"/>
    </row>
    <row r="42" spans="2:8" ht="18" customHeight="1" x14ac:dyDescent="0.2">
      <c r="B42" s="370"/>
      <c r="C42" s="370"/>
      <c r="D42" s="370"/>
      <c r="E42" s="370"/>
      <c r="F42" s="370"/>
      <c r="G42" s="370"/>
      <c r="H42" s="370"/>
    </row>
    <row r="43" spans="2:8" ht="18" customHeight="1" x14ac:dyDescent="0.2"/>
  </sheetData>
  <mergeCells count="9">
    <mergeCell ref="A32:D32"/>
    <mergeCell ref="A7:C7"/>
    <mergeCell ref="A31:C31"/>
    <mergeCell ref="A1:F1"/>
    <mergeCell ref="A2:C2"/>
    <mergeCell ref="A3:C3"/>
    <mergeCell ref="A4:C4"/>
    <mergeCell ref="A5:C5"/>
    <mergeCell ref="A6:C6"/>
  </mergeCells>
  <pageMargins left="0.7" right="0.7" top="0.78740157499999996" bottom="0.78740157499999996" header="0.3" footer="0.3"/>
  <pageSetup paperSize="9" scale="86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6"/>
  <sheetViews>
    <sheetView topLeftCell="A142" zoomScaleNormal="100" workbookViewId="0">
      <selection activeCell="H21" sqref="H21"/>
    </sheetView>
  </sheetViews>
  <sheetFormatPr defaultColWidth="10.125" defaultRowHeight="12.75" x14ac:dyDescent="0.2"/>
  <cols>
    <col min="1" max="1" width="8.375" style="350" customWidth="1"/>
    <col min="2" max="2" width="10" style="350" customWidth="1"/>
    <col min="3" max="3" width="36.75" style="350" customWidth="1"/>
    <col min="4" max="4" width="15" style="350" customWidth="1"/>
    <col min="5" max="5" width="16.125" style="350" bestFit="1" customWidth="1"/>
    <col min="6" max="6" width="13.625" style="361" customWidth="1"/>
    <col min="7" max="7" width="13.5" style="350" customWidth="1"/>
    <col min="8" max="8" width="11" style="361" customWidth="1"/>
    <col min="9" max="9" width="10.125" style="361" hidden="1" customWidth="1"/>
    <col min="10" max="10" width="10.125" style="361"/>
    <col min="11" max="16384" width="10.125" style="350"/>
  </cols>
  <sheetData>
    <row r="1" spans="1:14" ht="50.1" customHeight="1" x14ac:dyDescent="0.2">
      <c r="A1" s="654" t="s">
        <v>1063</v>
      </c>
      <c r="B1" s="654"/>
      <c r="C1" s="654"/>
      <c r="D1" s="654"/>
      <c r="E1" s="654"/>
      <c r="F1" s="654"/>
    </row>
    <row r="2" spans="1:14" ht="15.75" customHeight="1" x14ac:dyDescent="0.2">
      <c r="A2" s="728" t="s">
        <v>1056</v>
      </c>
      <c r="B2" s="729"/>
      <c r="C2" s="729"/>
      <c r="D2" s="729"/>
      <c r="E2" s="729"/>
      <c r="F2" s="730"/>
      <c r="G2" s="351"/>
      <c r="J2" s="350"/>
    </row>
    <row r="3" spans="1:14" ht="14.25" x14ac:dyDescent="0.2">
      <c r="A3" s="459" t="s">
        <v>910</v>
      </c>
      <c r="B3" s="460"/>
      <c r="C3" s="460"/>
      <c r="D3" s="461" t="s">
        <v>944</v>
      </c>
      <c r="E3" s="461" t="s">
        <v>305</v>
      </c>
      <c r="F3" s="462" t="s">
        <v>946</v>
      </c>
      <c r="G3" s="351"/>
      <c r="J3" s="350"/>
    </row>
    <row r="4" spans="1:14" ht="14.25" x14ac:dyDescent="0.2">
      <c r="A4" s="731" t="s">
        <v>972</v>
      </c>
      <c r="B4" s="732"/>
      <c r="C4" s="733"/>
      <c r="D4" s="375"/>
      <c r="E4" s="375"/>
      <c r="F4" s="376"/>
      <c r="G4" s="351"/>
      <c r="H4" s="377"/>
      <c r="I4" s="720"/>
      <c r="J4" s="720"/>
      <c r="K4" s="720"/>
      <c r="L4" s="720"/>
      <c r="M4" s="720"/>
      <c r="N4" s="720"/>
    </row>
    <row r="5" spans="1:14" ht="14.25" x14ac:dyDescent="0.2">
      <c r="A5" s="364">
        <v>501</v>
      </c>
      <c r="B5" s="363">
        <v>102</v>
      </c>
      <c r="C5" s="364" t="s">
        <v>949</v>
      </c>
      <c r="D5" s="378">
        <v>60000</v>
      </c>
      <c r="E5" s="393">
        <v>62804.79</v>
      </c>
      <c r="F5" s="379">
        <f t="shared" ref="F5:F14" si="0">E5/D5</f>
        <v>1.0467465</v>
      </c>
      <c r="G5" s="351"/>
      <c r="H5" s="377"/>
      <c r="I5" s="377"/>
      <c r="J5" s="350"/>
    </row>
    <row r="6" spans="1:14" ht="14.25" x14ac:dyDescent="0.2">
      <c r="A6" s="364">
        <v>502</v>
      </c>
      <c r="B6" s="363">
        <v>101</v>
      </c>
      <c r="C6" s="364" t="s">
        <v>951</v>
      </c>
      <c r="D6" s="378">
        <v>20000</v>
      </c>
      <c r="E6" s="393">
        <v>39879.980000000003</v>
      </c>
      <c r="F6" s="379">
        <f t="shared" si="0"/>
        <v>1.9939990000000001</v>
      </c>
      <c r="G6" s="357"/>
      <c r="H6" s="377"/>
      <c r="I6" s="377"/>
      <c r="J6" s="350"/>
    </row>
    <row r="7" spans="1:14" ht="14.25" x14ac:dyDescent="0.2">
      <c r="A7" s="364">
        <v>502</v>
      </c>
      <c r="B7" s="363">
        <v>102</v>
      </c>
      <c r="C7" s="364" t="s">
        <v>952</v>
      </c>
      <c r="D7" s="378">
        <v>5000</v>
      </c>
      <c r="E7" s="393">
        <v>1856</v>
      </c>
      <c r="F7" s="379">
        <f t="shared" si="0"/>
        <v>0.37119999999999997</v>
      </c>
      <c r="G7" s="380"/>
      <c r="H7" s="381"/>
      <c r="I7" s="377"/>
      <c r="J7" s="350"/>
    </row>
    <row r="8" spans="1:14" ht="14.25" x14ac:dyDescent="0.2">
      <c r="A8" s="364">
        <v>511</v>
      </c>
      <c r="B8" s="363">
        <v>100</v>
      </c>
      <c r="C8" s="364" t="s">
        <v>953</v>
      </c>
      <c r="D8" s="378">
        <v>2500000</v>
      </c>
      <c r="E8" s="393">
        <v>2064716.01</v>
      </c>
      <c r="F8" s="379">
        <f t="shared" si="0"/>
        <v>0.82588640400000002</v>
      </c>
      <c r="G8" s="351"/>
      <c r="H8" s="377"/>
      <c r="I8" s="377"/>
      <c r="J8" s="350"/>
    </row>
    <row r="9" spans="1:14" ht="14.25" x14ac:dyDescent="0.2">
      <c r="A9" s="364">
        <v>518</v>
      </c>
      <c r="B9" s="363">
        <v>105</v>
      </c>
      <c r="C9" s="364" t="s">
        <v>957</v>
      </c>
      <c r="D9" s="378">
        <v>100000</v>
      </c>
      <c r="E9" s="393">
        <v>62140.85</v>
      </c>
      <c r="F9" s="379">
        <f t="shared" si="0"/>
        <v>0.62140850000000003</v>
      </c>
      <c r="G9" s="357"/>
      <c r="H9" s="377"/>
      <c r="I9" s="377"/>
      <c r="J9" s="350"/>
    </row>
    <row r="10" spans="1:14" ht="14.25" x14ac:dyDescent="0.2">
      <c r="A10" s="364">
        <v>518</v>
      </c>
      <c r="B10" s="363">
        <v>109</v>
      </c>
      <c r="C10" s="364" t="s">
        <v>958</v>
      </c>
      <c r="D10" s="378">
        <v>500000</v>
      </c>
      <c r="E10" s="393">
        <v>404810.38</v>
      </c>
      <c r="F10" s="379">
        <f t="shared" si="0"/>
        <v>0.80962076000000005</v>
      </c>
      <c r="G10" s="351"/>
      <c r="H10" s="381"/>
      <c r="I10" s="377"/>
      <c r="J10" s="350"/>
    </row>
    <row r="11" spans="1:14" ht="14.25" x14ac:dyDescent="0.2">
      <c r="A11" s="364">
        <v>549</v>
      </c>
      <c r="B11" s="363">
        <v>101</v>
      </c>
      <c r="C11" s="364" t="s">
        <v>973</v>
      </c>
      <c r="D11" s="378">
        <v>91000</v>
      </c>
      <c r="E11" s="393">
        <v>89329.600000000006</v>
      </c>
      <c r="F11" s="379">
        <f t="shared" si="0"/>
        <v>0.98164395604395616</v>
      </c>
      <c r="G11" s="357"/>
      <c r="H11" s="377"/>
      <c r="I11" s="377"/>
    </row>
    <row r="12" spans="1:14" ht="14.25" x14ac:dyDescent="0.2">
      <c r="A12" s="382">
        <v>551</v>
      </c>
      <c r="B12" s="383">
        <v>100</v>
      </c>
      <c r="C12" s="382" t="s">
        <v>968</v>
      </c>
      <c r="D12" s="384"/>
      <c r="E12" s="395">
        <v>8833</v>
      </c>
      <c r="F12" s="385"/>
      <c r="G12" s="357"/>
      <c r="H12" s="377"/>
      <c r="I12" s="377"/>
    </row>
    <row r="13" spans="1:14" ht="14.25" x14ac:dyDescent="0.2">
      <c r="A13" s="382">
        <v>556</v>
      </c>
      <c r="B13" s="383">
        <v>100</v>
      </c>
      <c r="C13" s="382" t="s">
        <v>969</v>
      </c>
      <c r="D13" s="384"/>
      <c r="E13" s="395">
        <v>-34250.36</v>
      </c>
      <c r="F13" s="385"/>
      <c r="G13" s="357"/>
      <c r="H13" s="377"/>
      <c r="I13" s="377"/>
    </row>
    <row r="14" spans="1:14" ht="14.25" x14ac:dyDescent="0.2">
      <c r="A14" s="724" t="s">
        <v>41</v>
      </c>
      <c r="B14" s="725"/>
      <c r="C14" s="726"/>
      <c r="D14" s="457">
        <f>SUM(D5:D11)</f>
        <v>3276000</v>
      </c>
      <c r="E14" s="473">
        <f>SUM(E5:E13)</f>
        <v>2700120.25</v>
      </c>
      <c r="F14" s="458">
        <f t="shared" si="0"/>
        <v>0.82421253052503052</v>
      </c>
      <c r="G14" s="357"/>
      <c r="H14" s="377"/>
      <c r="I14" s="377"/>
    </row>
    <row r="15" spans="1:14" ht="14.25" x14ac:dyDescent="0.2">
      <c r="A15" s="710" t="s">
        <v>974</v>
      </c>
      <c r="B15" s="711"/>
      <c r="C15" s="712"/>
      <c r="D15" s="437"/>
      <c r="E15" s="474"/>
      <c r="F15" s="438"/>
      <c r="G15" s="357"/>
      <c r="H15" s="377"/>
      <c r="I15" s="377"/>
    </row>
    <row r="16" spans="1:14" s="361" customFormat="1" ht="14.25" x14ac:dyDescent="0.2">
      <c r="A16" s="360">
        <v>501</v>
      </c>
      <c r="B16" s="359">
        <v>102</v>
      </c>
      <c r="C16" s="360" t="s">
        <v>949</v>
      </c>
      <c r="D16" s="435">
        <v>50000</v>
      </c>
      <c r="E16" s="475">
        <v>33497.54</v>
      </c>
      <c r="F16" s="436">
        <f t="shared" ref="F16:F23" si="1">E16/D16</f>
        <v>0.66995080000000007</v>
      </c>
      <c r="G16" s="357"/>
      <c r="H16" s="381"/>
      <c r="I16" s="377"/>
    </row>
    <row r="17" spans="1:9" s="361" customFormat="1" ht="14.25" x14ac:dyDescent="0.2">
      <c r="A17" s="364">
        <v>502</v>
      </c>
      <c r="B17" s="363">
        <v>101</v>
      </c>
      <c r="C17" s="364" t="s">
        <v>951</v>
      </c>
      <c r="D17" s="378">
        <v>5000</v>
      </c>
      <c r="E17" s="393">
        <v>832.23</v>
      </c>
      <c r="F17" s="379">
        <f t="shared" si="1"/>
        <v>0.16644600000000001</v>
      </c>
      <c r="G17" s="357"/>
      <c r="H17" s="381"/>
      <c r="I17" s="377"/>
    </row>
    <row r="18" spans="1:9" s="361" customFormat="1" ht="14.25" x14ac:dyDescent="0.2">
      <c r="A18" s="364">
        <v>502</v>
      </c>
      <c r="B18" s="363">
        <v>102</v>
      </c>
      <c r="C18" s="364" t="s">
        <v>952</v>
      </c>
      <c r="D18" s="378">
        <v>20000</v>
      </c>
      <c r="E18" s="393">
        <v>4119.22</v>
      </c>
      <c r="F18" s="379">
        <f t="shared" si="1"/>
        <v>0.20596100000000001</v>
      </c>
      <c r="G18" s="357"/>
      <c r="H18" s="377"/>
      <c r="I18" s="377"/>
    </row>
    <row r="19" spans="1:9" s="361" customFormat="1" ht="14.25" x14ac:dyDescent="0.2">
      <c r="A19" s="364">
        <v>511</v>
      </c>
      <c r="B19" s="363">
        <v>100</v>
      </c>
      <c r="C19" s="364" t="s">
        <v>953</v>
      </c>
      <c r="D19" s="378">
        <v>800000</v>
      </c>
      <c r="E19" s="393">
        <v>791959.11</v>
      </c>
      <c r="F19" s="379">
        <f t="shared" si="1"/>
        <v>0.98994888749999999</v>
      </c>
      <c r="G19" s="351"/>
      <c r="H19" s="377"/>
      <c r="I19" s="377"/>
    </row>
    <row r="20" spans="1:9" s="361" customFormat="1" ht="14.25" x14ac:dyDescent="0.2">
      <c r="A20" s="364">
        <v>518</v>
      </c>
      <c r="B20" s="363">
        <v>105</v>
      </c>
      <c r="C20" s="364" t="s">
        <v>957</v>
      </c>
      <c r="D20" s="378">
        <v>50000</v>
      </c>
      <c r="E20" s="393">
        <v>28168</v>
      </c>
      <c r="F20" s="379">
        <f t="shared" si="1"/>
        <v>0.56335999999999997</v>
      </c>
      <c r="G20" s="357"/>
      <c r="H20" s="377"/>
      <c r="I20" s="377"/>
    </row>
    <row r="21" spans="1:9" s="361" customFormat="1" ht="14.25" x14ac:dyDescent="0.2">
      <c r="A21" s="364">
        <v>518</v>
      </c>
      <c r="B21" s="363">
        <v>109</v>
      </c>
      <c r="C21" s="364" t="s">
        <v>958</v>
      </c>
      <c r="D21" s="378">
        <v>100000</v>
      </c>
      <c r="E21" s="393">
        <v>128003.14</v>
      </c>
      <c r="F21" s="379">
        <f t="shared" si="1"/>
        <v>1.2800313999999999</v>
      </c>
      <c r="G21" s="351"/>
    </row>
    <row r="22" spans="1:9" s="361" customFormat="1" ht="14.25" x14ac:dyDescent="0.2">
      <c r="A22" s="364">
        <v>549</v>
      </c>
      <c r="B22" s="363">
        <v>101</v>
      </c>
      <c r="C22" s="364" t="s">
        <v>973</v>
      </c>
      <c r="D22" s="378">
        <v>70000</v>
      </c>
      <c r="E22" s="393">
        <v>42609.599999999999</v>
      </c>
      <c r="F22" s="379">
        <f t="shared" si="1"/>
        <v>0.60870857142857138</v>
      </c>
      <c r="G22" s="357"/>
    </row>
    <row r="23" spans="1:9" ht="14.25" x14ac:dyDescent="0.2">
      <c r="A23" s="727" t="s">
        <v>41</v>
      </c>
      <c r="B23" s="715"/>
      <c r="C23" s="716"/>
      <c r="D23" s="455">
        <f>SUM(D16:D22)</f>
        <v>1095000</v>
      </c>
      <c r="E23" s="476">
        <f>SUM(E16:E22)</f>
        <v>1029188.84</v>
      </c>
      <c r="F23" s="456">
        <f t="shared" si="1"/>
        <v>0.93989848401826481</v>
      </c>
      <c r="G23" s="357"/>
    </row>
    <row r="24" spans="1:9" ht="14.25" x14ac:dyDescent="0.2">
      <c r="A24" s="710" t="s">
        <v>975</v>
      </c>
      <c r="B24" s="711"/>
      <c r="C24" s="712"/>
      <c r="D24" s="437"/>
      <c r="E24" s="474"/>
      <c r="F24" s="438"/>
      <c r="G24" s="357"/>
    </row>
    <row r="25" spans="1:9" ht="14.25" x14ac:dyDescent="0.2">
      <c r="A25" s="360">
        <v>501</v>
      </c>
      <c r="B25" s="359">
        <v>102</v>
      </c>
      <c r="C25" s="360" t="s">
        <v>949</v>
      </c>
      <c r="D25" s="435">
        <v>50000</v>
      </c>
      <c r="E25" s="477">
        <v>5719</v>
      </c>
      <c r="F25" s="436">
        <f>E25/D25</f>
        <v>0.11438</v>
      </c>
      <c r="G25" s="357"/>
    </row>
    <row r="26" spans="1:9" ht="14.25" x14ac:dyDescent="0.2">
      <c r="A26" s="364">
        <v>502</v>
      </c>
      <c r="B26" s="363">
        <v>101</v>
      </c>
      <c r="C26" s="364" t="s">
        <v>951</v>
      </c>
      <c r="D26" s="378">
        <v>150000</v>
      </c>
      <c r="E26" s="478">
        <v>16528.93</v>
      </c>
      <c r="F26" s="379">
        <f>E26/D26</f>
        <v>0.11019286666666667</v>
      </c>
      <c r="G26" s="357"/>
      <c r="H26" s="387"/>
    </row>
    <row r="27" spans="1:9" ht="14.25" x14ac:dyDescent="0.2">
      <c r="A27" s="364">
        <v>502</v>
      </c>
      <c r="B27" s="363">
        <v>102</v>
      </c>
      <c r="C27" s="364" t="s">
        <v>952</v>
      </c>
      <c r="D27" s="378">
        <v>30000</v>
      </c>
      <c r="E27" s="478">
        <v>12110.66</v>
      </c>
      <c r="F27" s="379">
        <f t="shared" ref="F27:F40" si="2">E27/D27</f>
        <v>0.40368866666666664</v>
      </c>
      <c r="G27" s="357"/>
    </row>
    <row r="28" spans="1:9" ht="14.25" x14ac:dyDescent="0.2">
      <c r="A28" s="364">
        <v>502</v>
      </c>
      <c r="B28" s="363">
        <v>103</v>
      </c>
      <c r="C28" s="364" t="s">
        <v>976</v>
      </c>
      <c r="D28" s="378">
        <v>250000</v>
      </c>
      <c r="E28" s="478">
        <v>0</v>
      </c>
      <c r="F28" s="379">
        <f t="shared" si="2"/>
        <v>0</v>
      </c>
      <c r="G28" s="357"/>
    </row>
    <row r="29" spans="1:9" ht="14.25" x14ac:dyDescent="0.2">
      <c r="A29" s="364">
        <v>511</v>
      </c>
      <c r="B29" s="363">
        <v>100</v>
      </c>
      <c r="C29" s="364" t="s">
        <v>953</v>
      </c>
      <c r="D29" s="378">
        <v>1300000</v>
      </c>
      <c r="E29" s="478">
        <v>512692.2</v>
      </c>
      <c r="F29" s="379">
        <f t="shared" si="2"/>
        <v>0.39437861538461538</v>
      </c>
      <c r="G29" s="357"/>
    </row>
    <row r="30" spans="1:9" ht="14.25" x14ac:dyDescent="0.2">
      <c r="A30" s="364">
        <v>518</v>
      </c>
      <c r="B30" s="363">
        <v>105</v>
      </c>
      <c r="C30" s="364" t="s">
        <v>957</v>
      </c>
      <c r="D30" s="378">
        <v>20000</v>
      </c>
      <c r="E30" s="478">
        <v>14916.6</v>
      </c>
      <c r="F30" s="379">
        <f t="shared" si="2"/>
        <v>0.74582999999999999</v>
      </c>
      <c r="G30" s="357"/>
    </row>
    <row r="31" spans="1:9" ht="14.25" x14ac:dyDescent="0.2">
      <c r="A31" s="364">
        <v>518</v>
      </c>
      <c r="B31" s="363">
        <v>109</v>
      </c>
      <c r="C31" s="364" t="s">
        <v>958</v>
      </c>
      <c r="D31" s="378">
        <v>50000</v>
      </c>
      <c r="E31" s="478">
        <v>19472.5</v>
      </c>
      <c r="F31" s="379">
        <f t="shared" si="2"/>
        <v>0.38945000000000002</v>
      </c>
      <c r="G31" s="357"/>
    </row>
    <row r="32" spans="1:9" ht="14.25" x14ac:dyDescent="0.2">
      <c r="A32" s="364">
        <v>521</v>
      </c>
      <c r="B32" s="363">
        <v>100</v>
      </c>
      <c r="C32" s="364" t="s">
        <v>959</v>
      </c>
      <c r="D32" s="378">
        <v>80000</v>
      </c>
      <c r="E32" s="478">
        <v>70816.67</v>
      </c>
      <c r="F32" s="379">
        <f t="shared" si="2"/>
        <v>0.88520837499999994</v>
      </c>
      <c r="G32" s="357"/>
      <c r="H32" s="387"/>
    </row>
    <row r="33" spans="1:8" ht="14.25" x14ac:dyDescent="0.2">
      <c r="A33" s="364">
        <v>524</v>
      </c>
      <c r="B33" s="363">
        <v>100</v>
      </c>
      <c r="C33" s="364" t="s">
        <v>960</v>
      </c>
      <c r="D33" s="378">
        <v>20000</v>
      </c>
      <c r="E33" s="478">
        <v>16148.96</v>
      </c>
      <c r="F33" s="379">
        <f t="shared" si="2"/>
        <v>0.80744799999999994</v>
      </c>
      <c r="G33" s="357"/>
      <c r="H33" s="387"/>
    </row>
    <row r="34" spans="1:8" ht="14.25" x14ac:dyDescent="0.2">
      <c r="A34" s="364">
        <v>524</v>
      </c>
      <c r="B34" s="363">
        <v>110</v>
      </c>
      <c r="C34" s="364" t="s">
        <v>961</v>
      </c>
      <c r="D34" s="378">
        <v>8000</v>
      </c>
      <c r="E34" s="478">
        <v>5840.58</v>
      </c>
      <c r="F34" s="379">
        <f t="shared" si="2"/>
        <v>0.73007250000000001</v>
      </c>
      <c r="G34" s="357"/>
      <c r="H34" s="387"/>
    </row>
    <row r="35" spans="1:8" ht="14.25" x14ac:dyDescent="0.2">
      <c r="A35" s="364">
        <v>528</v>
      </c>
      <c r="B35" s="363">
        <v>110</v>
      </c>
      <c r="C35" s="364" t="s">
        <v>963</v>
      </c>
      <c r="D35" s="378">
        <v>3000</v>
      </c>
      <c r="E35" s="478">
        <v>0</v>
      </c>
      <c r="F35" s="379">
        <f t="shared" si="2"/>
        <v>0</v>
      </c>
      <c r="G35" s="357"/>
      <c r="H35" s="387"/>
    </row>
    <row r="36" spans="1:8" ht="14.25" x14ac:dyDescent="0.2">
      <c r="A36" s="364">
        <v>549</v>
      </c>
      <c r="B36" s="363">
        <v>100</v>
      </c>
      <c r="C36" s="364" t="s">
        <v>977</v>
      </c>
      <c r="D36" s="378">
        <v>2000</v>
      </c>
      <c r="E36" s="478">
        <v>174.8</v>
      </c>
      <c r="F36" s="379">
        <f t="shared" si="2"/>
        <v>8.7400000000000005E-2</v>
      </c>
      <c r="G36" s="357"/>
      <c r="H36" s="387"/>
    </row>
    <row r="37" spans="1:8" ht="14.25" x14ac:dyDescent="0.2">
      <c r="A37" s="364">
        <v>549</v>
      </c>
      <c r="B37" s="363">
        <v>101</v>
      </c>
      <c r="C37" s="364" t="s">
        <v>978</v>
      </c>
      <c r="D37" s="378">
        <v>17000</v>
      </c>
      <c r="E37" s="478">
        <v>0</v>
      </c>
      <c r="F37" s="379">
        <f t="shared" si="2"/>
        <v>0</v>
      </c>
      <c r="G37" s="357"/>
      <c r="H37" s="387"/>
    </row>
    <row r="38" spans="1:8" ht="14.25" x14ac:dyDescent="0.2">
      <c r="A38" s="364">
        <v>558</v>
      </c>
      <c r="B38" s="363">
        <v>100</v>
      </c>
      <c r="C38" s="364" t="s">
        <v>970</v>
      </c>
      <c r="D38" s="378">
        <v>10000</v>
      </c>
      <c r="E38" s="478">
        <v>10791</v>
      </c>
      <c r="F38" s="379">
        <f t="shared" si="2"/>
        <v>1.0790999999999999</v>
      </c>
      <c r="G38" s="357"/>
      <c r="H38" s="387"/>
    </row>
    <row r="39" spans="1:8" ht="14.25" x14ac:dyDescent="0.2">
      <c r="A39" s="382">
        <v>562</v>
      </c>
      <c r="B39" s="383">
        <v>100</v>
      </c>
      <c r="C39" s="382" t="s">
        <v>979</v>
      </c>
      <c r="D39" s="384">
        <v>50000</v>
      </c>
      <c r="E39" s="479">
        <v>139771.01999999999</v>
      </c>
      <c r="F39" s="385">
        <f t="shared" si="2"/>
        <v>2.7954203999999998</v>
      </c>
      <c r="G39" s="357"/>
      <c r="H39" s="387"/>
    </row>
    <row r="40" spans="1:8" ht="14.25" x14ac:dyDescent="0.2">
      <c r="A40" s="692" t="s">
        <v>41</v>
      </c>
      <c r="B40" s="693"/>
      <c r="C40" s="713"/>
      <c r="D40" s="454">
        <f>SUM(D25:D39)</f>
        <v>2040000</v>
      </c>
      <c r="E40" s="444">
        <f>SUM(E25:E39)</f>
        <v>824982.92</v>
      </c>
      <c r="F40" s="445">
        <f t="shared" si="2"/>
        <v>0.40440339215686277</v>
      </c>
      <c r="G40" s="357"/>
      <c r="H40" s="387"/>
    </row>
    <row r="41" spans="1:8" ht="14.25" x14ac:dyDescent="0.2">
      <c r="A41" s="717" t="s">
        <v>980</v>
      </c>
      <c r="B41" s="718"/>
      <c r="C41" s="719"/>
      <c r="D41" s="386"/>
      <c r="E41" s="394"/>
      <c r="F41" s="386"/>
      <c r="G41" s="357"/>
      <c r="H41" s="387"/>
    </row>
    <row r="42" spans="1:8" s="361" customFormat="1" ht="14.25" x14ac:dyDescent="0.2">
      <c r="A42" s="364">
        <v>501</v>
      </c>
      <c r="B42" s="363">
        <v>102</v>
      </c>
      <c r="C42" s="364" t="s">
        <v>949</v>
      </c>
      <c r="D42" s="378">
        <v>15000</v>
      </c>
      <c r="E42" s="393">
        <v>2749</v>
      </c>
      <c r="F42" s="379">
        <f t="shared" ref="F42:F60" si="3">E42/D42</f>
        <v>0.18326666666666666</v>
      </c>
      <c r="G42" s="357"/>
    </row>
    <row r="43" spans="1:8" s="361" customFormat="1" ht="14.25" x14ac:dyDescent="0.2">
      <c r="A43" s="364">
        <v>501</v>
      </c>
      <c r="B43" s="363">
        <v>103</v>
      </c>
      <c r="C43" s="364" t="s">
        <v>981</v>
      </c>
      <c r="D43" s="378">
        <v>28000</v>
      </c>
      <c r="E43" s="393">
        <v>16067.21</v>
      </c>
      <c r="F43" s="379">
        <f t="shared" si="3"/>
        <v>0.57382892857142853</v>
      </c>
      <c r="G43" s="357"/>
      <c r="H43" s="387"/>
    </row>
    <row r="44" spans="1:8" s="361" customFormat="1" ht="14.25" x14ac:dyDescent="0.2">
      <c r="A44" s="364">
        <v>501</v>
      </c>
      <c r="B44" s="363">
        <v>104</v>
      </c>
      <c r="C44" s="364" t="s">
        <v>982</v>
      </c>
      <c r="D44" s="378">
        <v>15000</v>
      </c>
      <c r="E44" s="393">
        <v>9684</v>
      </c>
      <c r="F44" s="379">
        <f t="shared" si="3"/>
        <v>0.64559999999999995</v>
      </c>
      <c r="G44" s="357"/>
    </row>
    <row r="45" spans="1:8" s="361" customFormat="1" ht="14.25" x14ac:dyDescent="0.2">
      <c r="A45" s="364">
        <v>511</v>
      </c>
      <c r="B45" s="363">
        <v>100</v>
      </c>
      <c r="C45" s="364" t="s">
        <v>953</v>
      </c>
      <c r="D45" s="378">
        <v>5000</v>
      </c>
      <c r="E45" s="393">
        <v>0</v>
      </c>
      <c r="F45" s="379">
        <f t="shared" si="3"/>
        <v>0</v>
      </c>
      <c r="G45" s="357"/>
    </row>
    <row r="46" spans="1:8" s="361" customFormat="1" ht="14.25" x14ac:dyDescent="0.2">
      <c r="A46" s="364">
        <v>512</v>
      </c>
      <c r="B46" s="363">
        <v>100</v>
      </c>
      <c r="C46" s="364" t="s">
        <v>955</v>
      </c>
      <c r="D46" s="378">
        <v>3000</v>
      </c>
      <c r="E46" s="393">
        <v>300</v>
      </c>
      <c r="F46" s="379">
        <f t="shared" si="3"/>
        <v>0.1</v>
      </c>
      <c r="G46" s="357"/>
    </row>
    <row r="47" spans="1:8" s="361" customFormat="1" ht="14.25" x14ac:dyDescent="0.2">
      <c r="A47" s="364">
        <v>518</v>
      </c>
      <c r="B47" s="363">
        <v>100</v>
      </c>
      <c r="C47" s="364" t="s">
        <v>983</v>
      </c>
      <c r="D47" s="378">
        <v>2000</v>
      </c>
      <c r="E47" s="393">
        <v>0</v>
      </c>
      <c r="F47" s="379">
        <f t="shared" si="3"/>
        <v>0</v>
      </c>
      <c r="G47" s="357"/>
    </row>
    <row r="48" spans="1:8" s="361" customFormat="1" ht="14.25" x14ac:dyDescent="0.2">
      <c r="A48" s="364">
        <v>518</v>
      </c>
      <c r="B48" s="363">
        <v>102</v>
      </c>
      <c r="C48" s="364" t="s">
        <v>956</v>
      </c>
      <c r="D48" s="378">
        <v>20000</v>
      </c>
      <c r="E48" s="393">
        <v>8240</v>
      </c>
      <c r="F48" s="379">
        <f t="shared" si="3"/>
        <v>0.41199999999999998</v>
      </c>
      <c r="G48" s="357"/>
    </row>
    <row r="49" spans="1:8" s="361" customFormat="1" ht="14.25" x14ac:dyDescent="0.2">
      <c r="A49" s="364">
        <v>518</v>
      </c>
      <c r="B49" s="363">
        <v>103</v>
      </c>
      <c r="C49" s="364" t="s">
        <v>984</v>
      </c>
      <c r="D49" s="378">
        <v>15000</v>
      </c>
      <c r="E49" s="393">
        <v>1970</v>
      </c>
      <c r="F49" s="379">
        <f t="shared" si="3"/>
        <v>0.13133333333333333</v>
      </c>
      <c r="G49" s="357"/>
    </row>
    <row r="50" spans="1:8" s="361" customFormat="1" ht="14.25" x14ac:dyDescent="0.2">
      <c r="A50" s="364">
        <v>518</v>
      </c>
      <c r="B50" s="363">
        <v>109</v>
      </c>
      <c r="C50" s="364" t="s">
        <v>958</v>
      </c>
      <c r="D50" s="378">
        <v>170000</v>
      </c>
      <c r="E50" s="393">
        <v>93655.33</v>
      </c>
      <c r="F50" s="379">
        <f t="shared" si="3"/>
        <v>0.550913705882353</v>
      </c>
      <c r="G50" s="357"/>
    </row>
    <row r="51" spans="1:8" s="361" customFormat="1" ht="14.25" x14ac:dyDescent="0.2">
      <c r="A51" s="364">
        <v>521</v>
      </c>
      <c r="B51" s="363">
        <v>100</v>
      </c>
      <c r="C51" s="364" t="s">
        <v>959</v>
      </c>
      <c r="D51" s="378">
        <v>1300000</v>
      </c>
      <c r="E51" s="393">
        <v>1271136</v>
      </c>
      <c r="F51" s="379">
        <f t="shared" si="3"/>
        <v>0.97779692307692312</v>
      </c>
      <c r="G51" s="357"/>
    </row>
    <row r="52" spans="1:8" s="361" customFormat="1" ht="14.25" x14ac:dyDescent="0.2">
      <c r="A52" s="364">
        <v>524</v>
      </c>
      <c r="B52" s="363">
        <v>100</v>
      </c>
      <c r="C52" s="364" t="s">
        <v>960</v>
      </c>
      <c r="D52" s="378">
        <v>325000</v>
      </c>
      <c r="E52" s="393">
        <v>316094</v>
      </c>
      <c r="F52" s="379">
        <f t="shared" si="3"/>
        <v>0.97259692307692303</v>
      </c>
      <c r="G52" s="357"/>
    </row>
    <row r="53" spans="1:8" s="361" customFormat="1" ht="14.25" x14ac:dyDescent="0.2">
      <c r="A53" s="364">
        <v>524</v>
      </c>
      <c r="B53" s="363">
        <v>110</v>
      </c>
      <c r="C53" s="364" t="s">
        <v>961</v>
      </c>
      <c r="D53" s="378">
        <v>117000</v>
      </c>
      <c r="E53" s="393">
        <v>114261</v>
      </c>
      <c r="F53" s="379">
        <f t="shared" si="3"/>
        <v>0.9765897435897436</v>
      </c>
      <c r="G53" s="357"/>
    </row>
    <row r="54" spans="1:8" s="361" customFormat="1" ht="14.25" x14ac:dyDescent="0.2">
      <c r="A54" s="364">
        <v>525</v>
      </c>
      <c r="B54" s="363">
        <v>100</v>
      </c>
      <c r="C54" s="364" t="s">
        <v>962</v>
      </c>
      <c r="D54" s="378">
        <v>15000</v>
      </c>
      <c r="E54" s="393">
        <v>12119</v>
      </c>
      <c r="F54" s="379">
        <f t="shared" si="3"/>
        <v>0.80793333333333328</v>
      </c>
      <c r="G54" s="357"/>
    </row>
    <row r="55" spans="1:8" s="361" customFormat="1" ht="14.25" x14ac:dyDescent="0.2">
      <c r="A55" s="364">
        <v>528</v>
      </c>
      <c r="B55" s="363">
        <v>110</v>
      </c>
      <c r="C55" s="364" t="s">
        <v>963</v>
      </c>
      <c r="D55" s="378">
        <v>11000</v>
      </c>
      <c r="E55" s="393">
        <v>10603</v>
      </c>
      <c r="F55" s="379">
        <f t="shared" si="3"/>
        <v>0.96390909090909094</v>
      </c>
      <c r="G55" s="357"/>
    </row>
    <row r="56" spans="1:8" s="361" customFormat="1" ht="14.25" x14ac:dyDescent="0.2">
      <c r="A56" s="364">
        <v>548</v>
      </c>
      <c r="B56" s="363">
        <v>100</v>
      </c>
      <c r="C56" s="364" t="s">
        <v>964</v>
      </c>
      <c r="D56" s="378">
        <v>66000</v>
      </c>
      <c r="E56" s="393">
        <v>94188</v>
      </c>
      <c r="F56" s="379">
        <f t="shared" si="3"/>
        <v>1.4270909090909092</v>
      </c>
      <c r="G56" s="357"/>
    </row>
    <row r="57" spans="1:8" s="361" customFormat="1" ht="14.25" x14ac:dyDescent="0.2">
      <c r="A57" s="364">
        <v>549</v>
      </c>
      <c r="B57" s="363">
        <v>100</v>
      </c>
      <c r="C57" s="364" t="s">
        <v>985</v>
      </c>
      <c r="D57" s="378">
        <v>15000</v>
      </c>
      <c r="E57" s="393">
        <v>16097.9</v>
      </c>
      <c r="F57" s="379">
        <f t="shared" si="3"/>
        <v>1.0731933333333332</v>
      </c>
      <c r="G57" s="357"/>
    </row>
    <row r="58" spans="1:8" s="361" customFormat="1" ht="14.25" x14ac:dyDescent="0.2">
      <c r="A58" s="364">
        <v>549</v>
      </c>
      <c r="B58" s="363">
        <v>101</v>
      </c>
      <c r="C58" s="364" t="s">
        <v>986</v>
      </c>
      <c r="D58" s="378">
        <v>4000</v>
      </c>
      <c r="E58" s="393">
        <v>3975</v>
      </c>
      <c r="F58" s="379">
        <f t="shared" si="3"/>
        <v>0.99375000000000002</v>
      </c>
      <c r="G58" s="357"/>
    </row>
    <row r="59" spans="1:8" s="361" customFormat="1" ht="14.25" x14ac:dyDescent="0.2">
      <c r="A59" s="364">
        <v>551</v>
      </c>
      <c r="B59" s="363">
        <v>100</v>
      </c>
      <c r="C59" s="364" t="s">
        <v>987</v>
      </c>
      <c r="D59" s="378">
        <v>20000</v>
      </c>
      <c r="E59" s="393">
        <v>1332</v>
      </c>
      <c r="F59" s="379">
        <f t="shared" si="3"/>
        <v>6.6600000000000006E-2</v>
      </c>
      <c r="G59" s="357"/>
    </row>
    <row r="60" spans="1:8" s="361" customFormat="1" ht="14.25" x14ac:dyDescent="0.2">
      <c r="A60" s="364">
        <v>558</v>
      </c>
      <c r="B60" s="363">
        <v>100</v>
      </c>
      <c r="C60" s="364" t="s">
        <v>970</v>
      </c>
      <c r="D60" s="378">
        <v>10000</v>
      </c>
      <c r="E60" s="393">
        <v>19213.53</v>
      </c>
      <c r="F60" s="379">
        <f t="shared" si="3"/>
        <v>1.9213529999999999</v>
      </c>
      <c r="G60" s="357"/>
    </row>
    <row r="61" spans="1:8" s="361" customFormat="1" ht="14.25" x14ac:dyDescent="0.2">
      <c r="A61" s="382">
        <v>549</v>
      </c>
      <c r="B61" s="383">
        <v>102</v>
      </c>
      <c r="C61" s="382" t="s">
        <v>988</v>
      </c>
      <c r="D61" s="384"/>
      <c r="E61" s="480"/>
      <c r="F61" s="385"/>
      <c r="G61" s="357"/>
      <c r="H61" s="387"/>
    </row>
    <row r="62" spans="1:8" ht="14.25" x14ac:dyDescent="0.2">
      <c r="A62" s="692" t="s">
        <v>41</v>
      </c>
      <c r="B62" s="693"/>
      <c r="C62" s="713"/>
      <c r="D62" s="454">
        <f>SUM(D42:D61)</f>
        <v>2156000</v>
      </c>
      <c r="E62" s="444">
        <f>SUM(E42:E61)</f>
        <v>1991684.97</v>
      </c>
      <c r="F62" s="445">
        <f>E62/D62</f>
        <v>0.92378709183673469</v>
      </c>
      <c r="G62" s="357"/>
    </row>
    <row r="63" spans="1:8" ht="14.25" x14ac:dyDescent="0.2">
      <c r="A63" s="717" t="s">
        <v>989</v>
      </c>
      <c r="B63" s="718"/>
      <c r="C63" s="719"/>
      <c r="D63" s="386"/>
      <c r="E63" s="394"/>
      <c r="F63" s="386"/>
      <c r="G63" s="357"/>
    </row>
    <row r="64" spans="1:8" s="361" customFormat="1" ht="14.25" x14ac:dyDescent="0.2">
      <c r="A64" s="364">
        <v>501</v>
      </c>
      <c r="B64" s="363">
        <v>102</v>
      </c>
      <c r="C64" s="364" t="s">
        <v>949</v>
      </c>
      <c r="D64" s="378">
        <v>3000</v>
      </c>
      <c r="E64" s="393">
        <v>1678</v>
      </c>
      <c r="F64" s="379">
        <f t="shared" ref="F64:F72" si="4">E64/D64</f>
        <v>0.55933333333333335</v>
      </c>
      <c r="G64" s="357"/>
      <c r="H64" s="387"/>
    </row>
    <row r="65" spans="1:7" s="361" customFormat="1" ht="14.25" x14ac:dyDescent="0.2">
      <c r="A65" s="364">
        <v>512</v>
      </c>
      <c r="B65" s="363">
        <v>100</v>
      </c>
      <c r="C65" s="364" t="s">
        <v>955</v>
      </c>
      <c r="D65" s="378">
        <v>1000</v>
      </c>
      <c r="E65" s="393">
        <v>0</v>
      </c>
      <c r="F65" s="379">
        <f t="shared" si="4"/>
        <v>0</v>
      </c>
      <c r="G65" s="357"/>
    </row>
    <row r="66" spans="1:7" s="361" customFormat="1" ht="14.25" x14ac:dyDescent="0.2">
      <c r="A66" s="364">
        <v>518</v>
      </c>
      <c r="B66" s="363">
        <v>102</v>
      </c>
      <c r="C66" s="364" t="s">
        <v>956</v>
      </c>
      <c r="D66" s="378">
        <v>10000</v>
      </c>
      <c r="E66" s="393">
        <v>0</v>
      </c>
      <c r="F66" s="379">
        <f t="shared" si="4"/>
        <v>0</v>
      </c>
      <c r="G66" s="357"/>
    </row>
    <row r="67" spans="1:7" s="361" customFormat="1" ht="14.25" x14ac:dyDescent="0.2">
      <c r="A67" s="364">
        <v>518</v>
      </c>
      <c r="B67" s="363">
        <v>109</v>
      </c>
      <c r="C67" s="364" t="s">
        <v>958</v>
      </c>
      <c r="D67" s="378">
        <v>5000</v>
      </c>
      <c r="E67" s="393">
        <v>0</v>
      </c>
      <c r="F67" s="379">
        <f t="shared" si="4"/>
        <v>0</v>
      </c>
      <c r="G67" s="357"/>
    </row>
    <row r="68" spans="1:7" s="361" customFormat="1" ht="14.25" x14ac:dyDescent="0.2">
      <c r="A68" s="364">
        <v>521</v>
      </c>
      <c r="B68" s="363">
        <v>100</v>
      </c>
      <c r="C68" s="364" t="s">
        <v>959</v>
      </c>
      <c r="D68" s="378">
        <v>250000</v>
      </c>
      <c r="E68" s="393">
        <v>272725.94</v>
      </c>
      <c r="F68" s="379">
        <f t="shared" si="4"/>
        <v>1.09090376</v>
      </c>
      <c r="G68" s="357"/>
    </row>
    <row r="69" spans="1:7" s="361" customFormat="1" ht="14.25" x14ac:dyDescent="0.2">
      <c r="A69" s="364">
        <v>524</v>
      </c>
      <c r="B69" s="363">
        <v>100</v>
      </c>
      <c r="C69" s="364" t="s">
        <v>960</v>
      </c>
      <c r="D69" s="378">
        <v>63000</v>
      </c>
      <c r="E69" s="393">
        <v>67896.679999999993</v>
      </c>
      <c r="F69" s="379">
        <f t="shared" si="4"/>
        <v>1.0777250793650792</v>
      </c>
      <c r="G69" s="357"/>
    </row>
    <row r="70" spans="1:7" s="361" customFormat="1" ht="14.25" x14ac:dyDescent="0.2">
      <c r="A70" s="364">
        <v>524</v>
      </c>
      <c r="B70" s="363">
        <v>110</v>
      </c>
      <c r="C70" s="364" t="s">
        <v>961</v>
      </c>
      <c r="D70" s="378">
        <v>23000</v>
      </c>
      <c r="E70" s="393">
        <v>24544.54</v>
      </c>
      <c r="F70" s="379">
        <f t="shared" si="4"/>
        <v>1.0671539130434784</v>
      </c>
      <c r="G70" s="357"/>
    </row>
    <row r="71" spans="1:7" ht="14.25" x14ac:dyDescent="0.2">
      <c r="A71" s="382">
        <v>528</v>
      </c>
      <c r="B71" s="383">
        <v>110</v>
      </c>
      <c r="C71" s="382" t="s">
        <v>963</v>
      </c>
      <c r="D71" s="384">
        <v>6000</v>
      </c>
      <c r="E71" s="395">
        <v>5244</v>
      </c>
      <c r="F71" s="385">
        <f t="shared" si="4"/>
        <v>0.874</v>
      </c>
      <c r="G71" s="357"/>
    </row>
    <row r="72" spans="1:7" ht="14.25" x14ac:dyDescent="0.2">
      <c r="A72" s="464" t="s">
        <v>41</v>
      </c>
      <c r="B72" s="465"/>
      <c r="C72" s="463"/>
      <c r="D72" s="454">
        <f>SUM(D64:D71)</f>
        <v>361000</v>
      </c>
      <c r="E72" s="444">
        <f>SUM(E64:E71)</f>
        <v>372089.16</v>
      </c>
      <c r="F72" s="445">
        <f t="shared" si="4"/>
        <v>1.0307178947368421</v>
      </c>
      <c r="G72" s="357"/>
    </row>
    <row r="73" spans="1:7" ht="14.25" x14ac:dyDescent="0.2">
      <c r="A73" s="717" t="s">
        <v>990</v>
      </c>
      <c r="B73" s="718"/>
      <c r="C73" s="719"/>
      <c r="D73" s="386"/>
      <c r="E73" s="394"/>
      <c r="F73" s="386"/>
      <c r="G73" s="357"/>
    </row>
    <row r="74" spans="1:7" s="361" customFormat="1" ht="14.25" x14ac:dyDescent="0.2">
      <c r="A74" s="364">
        <v>501</v>
      </c>
      <c r="B74" s="363">
        <v>102</v>
      </c>
      <c r="C74" s="364" t="s">
        <v>949</v>
      </c>
      <c r="D74" s="378">
        <v>2000</v>
      </c>
      <c r="E74" s="393">
        <v>2200</v>
      </c>
      <c r="F74" s="379">
        <f t="shared" ref="F74:F81" si="5">E74/D74</f>
        <v>1.1000000000000001</v>
      </c>
      <c r="G74" s="357"/>
    </row>
    <row r="75" spans="1:7" s="361" customFormat="1" ht="14.25" x14ac:dyDescent="0.2">
      <c r="A75" s="364">
        <v>512</v>
      </c>
      <c r="B75" s="363">
        <v>100</v>
      </c>
      <c r="C75" s="364" t="s">
        <v>955</v>
      </c>
      <c r="D75" s="378">
        <v>1000</v>
      </c>
      <c r="E75" s="393">
        <v>498</v>
      </c>
      <c r="F75" s="379">
        <f t="shared" si="5"/>
        <v>0.498</v>
      </c>
      <c r="G75" s="357"/>
    </row>
    <row r="76" spans="1:7" s="361" customFormat="1" ht="14.25" x14ac:dyDescent="0.2">
      <c r="A76" s="364">
        <v>518</v>
      </c>
      <c r="B76" s="363">
        <v>102</v>
      </c>
      <c r="C76" s="364" t="s">
        <v>956</v>
      </c>
      <c r="D76" s="378">
        <v>20000</v>
      </c>
      <c r="E76" s="393">
        <v>7830</v>
      </c>
      <c r="F76" s="379">
        <f t="shared" si="5"/>
        <v>0.39150000000000001</v>
      </c>
      <c r="G76" s="357"/>
    </row>
    <row r="77" spans="1:7" s="361" customFormat="1" ht="14.25" x14ac:dyDescent="0.2">
      <c r="A77" s="364">
        <v>521</v>
      </c>
      <c r="B77" s="363">
        <v>100</v>
      </c>
      <c r="C77" s="364" t="s">
        <v>959</v>
      </c>
      <c r="D77" s="378">
        <v>850000</v>
      </c>
      <c r="E77" s="393">
        <v>983771.27</v>
      </c>
      <c r="F77" s="379">
        <f t="shared" si="5"/>
        <v>1.1573779647058824</v>
      </c>
      <c r="G77" s="357"/>
    </row>
    <row r="78" spans="1:7" s="361" customFormat="1" ht="14.25" x14ac:dyDescent="0.2">
      <c r="A78" s="364">
        <v>524</v>
      </c>
      <c r="B78" s="363">
        <v>100</v>
      </c>
      <c r="C78" s="364" t="s">
        <v>960</v>
      </c>
      <c r="D78" s="378">
        <v>220000</v>
      </c>
      <c r="E78" s="393">
        <v>243366.97</v>
      </c>
      <c r="F78" s="379">
        <f t="shared" si="5"/>
        <v>1.1062135</v>
      </c>
      <c r="G78" s="357"/>
    </row>
    <row r="79" spans="1:7" s="361" customFormat="1" ht="14.25" x14ac:dyDescent="0.2">
      <c r="A79" s="364">
        <v>524</v>
      </c>
      <c r="B79" s="363">
        <v>110</v>
      </c>
      <c r="C79" s="364" t="s">
        <v>961</v>
      </c>
      <c r="D79" s="378">
        <v>20000</v>
      </c>
      <c r="E79" s="393">
        <v>87983.360000000001</v>
      </c>
      <c r="F79" s="379">
        <f t="shared" si="5"/>
        <v>4.3991680000000004</v>
      </c>
      <c r="G79" s="357"/>
    </row>
    <row r="80" spans="1:7" s="361" customFormat="1" ht="14.25" x14ac:dyDescent="0.2">
      <c r="A80" s="382">
        <v>528</v>
      </c>
      <c r="B80" s="383">
        <v>110</v>
      </c>
      <c r="C80" s="382" t="s">
        <v>963</v>
      </c>
      <c r="D80" s="384">
        <v>18000</v>
      </c>
      <c r="E80" s="395">
        <v>15479</v>
      </c>
      <c r="F80" s="385">
        <f t="shared" si="5"/>
        <v>0.8599444444444444</v>
      </c>
      <c r="G80" s="357"/>
    </row>
    <row r="81" spans="1:8" ht="14.25" x14ac:dyDescent="0.2">
      <c r="A81" s="464" t="s">
        <v>41</v>
      </c>
      <c r="B81" s="465"/>
      <c r="C81" s="463"/>
      <c r="D81" s="454">
        <f>SUM(D74:D80)</f>
        <v>1131000</v>
      </c>
      <c r="E81" s="444">
        <f>SUM(E74:E80)</f>
        <v>1341128.6000000001</v>
      </c>
      <c r="F81" s="445">
        <f t="shared" si="5"/>
        <v>1.1857900972590629</v>
      </c>
      <c r="G81" s="357"/>
    </row>
    <row r="82" spans="1:8" ht="14.25" x14ac:dyDescent="0.2">
      <c r="A82" s="717" t="s">
        <v>991</v>
      </c>
      <c r="B82" s="718"/>
      <c r="C82" s="719"/>
      <c r="D82" s="386"/>
      <c r="E82" s="394"/>
      <c r="F82" s="386"/>
      <c r="G82" s="357"/>
    </row>
    <row r="83" spans="1:8" s="361" customFormat="1" ht="14.25" x14ac:dyDescent="0.2">
      <c r="A83" s="364">
        <v>501</v>
      </c>
      <c r="B83" s="363">
        <v>102</v>
      </c>
      <c r="C83" s="364" t="s">
        <v>949</v>
      </c>
      <c r="D83" s="378">
        <v>50000</v>
      </c>
      <c r="E83" s="393">
        <v>48668.44</v>
      </c>
      <c r="F83" s="379">
        <f t="shared" ref="F83:F99" si="6">E83/D83</f>
        <v>0.97336880000000003</v>
      </c>
      <c r="G83" s="357"/>
    </row>
    <row r="84" spans="1:8" s="361" customFormat="1" ht="14.25" x14ac:dyDescent="0.2">
      <c r="A84" s="364">
        <v>501</v>
      </c>
      <c r="B84" s="363">
        <v>121</v>
      </c>
      <c r="C84" s="364" t="s">
        <v>950</v>
      </c>
      <c r="D84" s="378">
        <v>4000000</v>
      </c>
      <c r="E84" s="393">
        <v>3116062.18</v>
      </c>
      <c r="F84" s="379">
        <f t="shared" si="6"/>
        <v>0.77901554500000003</v>
      </c>
      <c r="G84" s="357"/>
    </row>
    <row r="85" spans="1:8" s="361" customFormat="1" ht="14.25" x14ac:dyDescent="0.2">
      <c r="A85" s="364">
        <v>502</v>
      </c>
      <c r="B85" s="363">
        <v>121</v>
      </c>
      <c r="C85" s="364" t="s">
        <v>951</v>
      </c>
      <c r="D85" s="378">
        <v>250000</v>
      </c>
      <c r="E85" s="393">
        <v>186513.12</v>
      </c>
      <c r="F85" s="379">
        <f t="shared" si="6"/>
        <v>0.74605248000000002</v>
      </c>
      <c r="G85" s="357"/>
    </row>
    <row r="86" spans="1:8" s="361" customFormat="1" ht="14.25" x14ac:dyDescent="0.2">
      <c r="A86" s="364">
        <v>502</v>
      </c>
      <c r="B86" s="363">
        <v>122</v>
      </c>
      <c r="C86" s="364" t="s">
        <v>952</v>
      </c>
      <c r="D86" s="378">
        <v>50000</v>
      </c>
      <c r="E86" s="393">
        <v>35575.64</v>
      </c>
      <c r="F86" s="379">
        <f t="shared" si="6"/>
        <v>0.71151279999999995</v>
      </c>
      <c r="G86" s="357"/>
      <c r="H86" s="387"/>
    </row>
    <row r="87" spans="1:8" s="361" customFormat="1" ht="14.25" x14ac:dyDescent="0.2">
      <c r="A87" s="364">
        <v>511</v>
      </c>
      <c r="B87" s="363">
        <v>100</v>
      </c>
      <c r="C87" s="364" t="s">
        <v>953</v>
      </c>
      <c r="D87" s="378">
        <v>400000</v>
      </c>
      <c r="E87" s="393">
        <v>519412.32</v>
      </c>
      <c r="F87" s="379">
        <f t="shared" si="6"/>
        <v>1.2985308</v>
      </c>
      <c r="G87" s="351"/>
    </row>
    <row r="88" spans="1:8" s="361" customFormat="1" ht="14.25" x14ac:dyDescent="0.2">
      <c r="A88" s="364">
        <v>511</v>
      </c>
      <c r="B88" s="363">
        <v>101</v>
      </c>
      <c r="C88" s="364" t="s">
        <v>954</v>
      </c>
      <c r="D88" s="378">
        <v>65000</v>
      </c>
      <c r="E88" s="393">
        <v>48693.62</v>
      </c>
      <c r="F88" s="379">
        <f t="shared" si="6"/>
        <v>0.7491326153846154</v>
      </c>
      <c r="G88" s="351"/>
    </row>
    <row r="89" spans="1:8" s="361" customFormat="1" ht="14.25" x14ac:dyDescent="0.2">
      <c r="A89" s="364">
        <v>518</v>
      </c>
      <c r="B89" s="363">
        <v>105</v>
      </c>
      <c r="C89" s="364" t="s">
        <v>957</v>
      </c>
      <c r="D89" s="378">
        <v>10000</v>
      </c>
      <c r="E89" s="393">
        <v>13141.24</v>
      </c>
      <c r="F89" s="379">
        <f t="shared" si="6"/>
        <v>1.3141240000000001</v>
      </c>
      <c r="G89" s="357"/>
    </row>
    <row r="90" spans="1:8" s="361" customFormat="1" ht="14.25" x14ac:dyDescent="0.2">
      <c r="A90" s="364">
        <v>518</v>
      </c>
      <c r="B90" s="363">
        <v>109</v>
      </c>
      <c r="C90" s="364" t="s">
        <v>958</v>
      </c>
      <c r="D90" s="378">
        <v>35000</v>
      </c>
      <c r="E90" s="393">
        <v>24441.22</v>
      </c>
      <c r="F90" s="379">
        <f t="shared" si="6"/>
        <v>0.69832057142857151</v>
      </c>
      <c r="G90" s="351"/>
    </row>
    <row r="91" spans="1:8" s="361" customFormat="1" ht="14.25" x14ac:dyDescent="0.2">
      <c r="A91" s="364">
        <v>521</v>
      </c>
      <c r="B91" s="363">
        <v>100</v>
      </c>
      <c r="C91" s="364" t="s">
        <v>959</v>
      </c>
      <c r="D91" s="378">
        <v>600000</v>
      </c>
      <c r="E91" s="393">
        <v>499813.64</v>
      </c>
      <c r="F91" s="379">
        <f t="shared" si="6"/>
        <v>0.83302273333333332</v>
      </c>
      <c r="G91" s="357"/>
    </row>
    <row r="92" spans="1:8" ht="14.25" x14ac:dyDescent="0.2">
      <c r="A92" s="364">
        <v>524</v>
      </c>
      <c r="B92" s="363">
        <v>100</v>
      </c>
      <c r="C92" s="364" t="s">
        <v>960</v>
      </c>
      <c r="D92" s="378">
        <v>150000</v>
      </c>
      <c r="E92" s="393">
        <v>124396.31</v>
      </c>
      <c r="F92" s="379">
        <f t="shared" si="6"/>
        <v>0.82930873333333333</v>
      </c>
      <c r="G92" s="357"/>
    </row>
    <row r="93" spans="1:8" ht="14.25" x14ac:dyDescent="0.2">
      <c r="A93" s="364">
        <v>524</v>
      </c>
      <c r="B93" s="363">
        <v>110</v>
      </c>
      <c r="C93" s="364" t="s">
        <v>961</v>
      </c>
      <c r="D93" s="378">
        <v>55000</v>
      </c>
      <c r="E93" s="393">
        <v>44964.82</v>
      </c>
      <c r="F93" s="379">
        <f t="shared" si="6"/>
        <v>0.81754218181818183</v>
      </c>
      <c r="G93" s="357"/>
    </row>
    <row r="94" spans="1:8" ht="14.25" x14ac:dyDescent="0.2">
      <c r="A94" s="364">
        <v>528</v>
      </c>
      <c r="B94" s="363">
        <v>110</v>
      </c>
      <c r="C94" s="364" t="s">
        <v>963</v>
      </c>
      <c r="D94" s="378">
        <v>12000</v>
      </c>
      <c r="E94" s="393">
        <v>8487</v>
      </c>
      <c r="F94" s="379">
        <f t="shared" si="6"/>
        <v>0.70725000000000005</v>
      </c>
      <c r="G94" s="357"/>
    </row>
    <row r="95" spans="1:8" ht="14.25" x14ac:dyDescent="0.2">
      <c r="A95" s="364">
        <v>538</v>
      </c>
      <c r="B95" s="363">
        <v>102</v>
      </c>
      <c r="C95" s="364" t="s">
        <v>965</v>
      </c>
      <c r="D95" s="378">
        <v>1000</v>
      </c>
      <c r="E95" s="393">
        <v>0</v>
      </c>
      <c r="F95" s="379">
        <f t="shared" si="6"/>
        <v>0</v>
      </c>
      <c r="G95" s="357"/>
    </row>
    <row r="96" spans="1:8" s="361" customFormat="1" ht="14.25" x14ac:dyDescent="0.2">
      <c r="A96" s="364">
        <v>549</v>
      </c>
      <c r="B96" s="363">
        <v>101</v>
      </c>
      <c r="C96" s="364" t="s">
        <v>992</v>
      </c>
      <c r="D96" s="378">
        <v>50000</v>
      </c>
      <c r="E96" s="393">
        <v>5055.8</v>
      </c>
      <c r="F96" s="379">
        <f t="shared" si="6"/>
        <v>0.101116</v>
      </c>
      <c r="G96" s="357"/>
    </row>
    <row r="97" spans="1:8" s="361" customFormat="1" ht="14.25" x14ac:dyDescent="0.2">
      <c r="A97" s="364">
        <v>551</v>
      </c>
      <c r="B97" s="363">
        <v>100</v>
      </c>
      <c r="C97" s="364" t="s">
        <v>968</v>
      </c>
      <c r="D97" s="378">
        <v>600000</v>
      </c>
      <c r="E97" s="393">
        <v>597837.52</v>
      </c>
      <c r="F97" s="379">
        <f t="shared" si="6"/>
        <v>0.99639586666666669</v>
      </c>
      <c r="G97" s="357"/>
    </row>
    <row r="98" spans="1:8" s="361" customFormat="1" ht="14.25" x14ac:dyDescent="0.2">
      <c r="A98" s="382">
        <v>558</v>
      </c>
      <c r="B98" s="383">
        <v>100</v>
      </c>
      <c r="C98" s="382" t="s">
        <v>970</v>
      </c>
      <c r="D98" s="384"/>
      <c r="E98" s="481">
        <v>3000</v>
      </c>
      <c r="F98" s="385"/>
      <c r="G98" s="357"/>
    </row>
    <row r="99" spans="1:8" ht="14.25" x14ac:dyDescent="0.2">
      <c r="A99" s="692" t="s">
        <v>41</v>
      </c>
      <c r="B99" s="693"/>
      <c r="C99" s="713"/>
      <c r="D99" s="454">
        <f>SUM(D83:D97)</f>
        <v>6328000</v>
      </c>
      <c r="E99" s="444">
        <f>SUM(E83:E98)</f>
        <v>5276062.870000001</v>
      </c>
      <c r="F99" s="445">
        <f t="shared" si="6"/>
        <v>0.83376467604298377</v>
      </c>
      <c r="G99" s="357"/>
    </row>
    <row r="100" spans="1:8" ht="14.25" x14ac:dyDescent="0.2">
      <c r="A100" s="717" t="s">
        <v>993</v>
      </c>
      <c r="B100" s="718"/>
      <c r="C100" s="719"/>
      <c r="D100" s="386"/>
      <c r="E100" s="394"/>
      <c r="F100" s="386"/>
      <c r="G100" s="357"/>
    </row>
    <row r="101" spans="1:8" s="361" customFormat="1" ht="14.25" x14ac:dyDescent="0.2">
      <c r="A101" s="364">
        <v>501</v>
      </c>
      <c r="B101" s="363">
        <v>102</v>
      </c>
      <c r="C101" s="364" t="s">
        <v>949</v>
      </c>
      <c r="D101" s="378">
        <v>2000</v>
      </c>
      <c r="E101" s="393">
        <v>82.4</v>
      </c>
      <c r="F101" s="379">
        <f t="shared" ref="F101:F113" si="7">E101/D101</f>
        <v>4.1200000000000001E-2</v>
      </c>
      <c r="G101" s="357"/>
      <c r="H101" s="387"/>
    </row>
    <row r="102" spans="1:8" s="361" customFormat="1" ht="14.25" x14ac:dyDescent="0.2">
      <c r="A102" s="364">
        <v>501</v>
      </c>
      <c r="B102" s="363">
        <v>121</v>
      </c>
      <c r="C102" s="364" t="s">
        <v>950</v>
      </c>
      <c r="D102" s="378">
        <v>200000</v>
      </c>
      <c r="E102" s="393">
        <v>184539.14</v>
      </c>
      <c r="F102" s="379">
        <f t="shared" si="7"/>
        <v>0.92269570000000012</v>
      </c>
      <c r="G102" s="357"/>
    </row>
    <row r="103" spans="1:8" s="361" customFormat="1" ht="14.25" x14ac:dyDescent="0.2">
      <c r="A103" s="364">
        <v>502</v>
      </c>
      <c r="B103" s="363">
        <v>121</v>
      </c>
      <c r="C103" s="364" t="s">
        <v>951</v>
      </c>
      <c r="D103" s="378">
        <v>15000</v>
      </c>
      <c r="E103" s="393">
        <v>11427.12</v>
      </c>
      <c r="F103" s="379">
        <f t="shared" si="7"/>
        <v>0.76180800000000004</v>
      </c>
      <c r="G103" s="357"/>
    </row>
    <row r="104" spans="1:8" s="361" customFormat="1" ht="14.25" x14ac:dyDescent="0.2">
      <c r="A104" s="364">
        <v>502</v>
      </c>
      <c r="B104" s="363">
        <v>122</v>
      </c>
      <c r="C104" s="364" t="s">
        <v>952</v>
      </c>
      <c r="D104" s="378">
        <v>2000</v>
      </c>
      <c r="E104" s="393">
        <v>395</v>
      </c>
      <c r="F104" s="379">
        <f t="shared" si="7"/>
        <v>0.19750000000000001</v>
      </c>
      <c r="G104" s="357"/>
    </row>
    <row r="105" spans="1:8" s="361" customFormat="1" ht="14.25" x14ac:dyDescent="0.2">
      <c r="A105" s="364">
        <v>511</v>
      </c>
      <c r="B105" s="363">
        <v>100</v>
      </c>
      <c r="C105" s="364" t="s">
        <v>953</v>
      </c>
      <c r="D105" s="378">
        <v>30000</v>
      </c>
      <c r="E105" s="393">
        <v>19084</v>
      </c>
      <c r="F105" s="379">
        <f t="shared" si="7"/>
        <v>0.63613333333333333</v>
      </c>
      <c r="G105" s="357"/>
    </row>
    <row r="106" spans="1:8" s="361" customFormat="1" ht="14.25" x14ac:dyDescent="0.2">
      <c r="A106" s="364">
        <v>518</v>
      </c>
      <c r="B106" s="363">
        <v>105</v>
      </c>
      <c r="C106" s="364" t="s">
        <v>957</v>
      </c>
      <c r="D106" s="378">
        <v>10000</v>
      </c>
      <c r="E106" s="393">
        <v>3031.4</v>
      </c>
      <c r="F106" s="379">
        <f t="shared" si="7"/>
        <v>0.30314000000000002</v>
      </c>
      <c r="G106" s="357"/>
    </row>
    <row r="107" spans="1:8" s="361" customFormat="1" ht="14.25" x14ac:dyDescent="0.2">
      <c r="A107" s="364">
        <v>518</v>
      </c>
      <c r="B107" s="363">
        <v>109</v>
      </c>
      <c r="C107" s="364" t="s">
        <v>958</v>
      </c>
      <c r="D107" s="378">
        <v>10000</v>
      </c>
      <c r="E107" s="393">
        <v>10830</v>
      </c>
      <c r="F107" s="379">
        <f t="shared" si="7"/>
        <v>1.083</v>
      </c>
      <c r="G107" s="357"/>
    </row>
    <row r="108" spans="1:8" s="361" customFormat="1" ht="14.25" x14ac:dyDescent="0.2">
      <c r="A108" s="364">
        <v>521</v>
      </c>
      <c r="B108" s="363">
        <v>100</v>
      </c>
      <c r="C108" s="364" t="s">
        <v>959</v>
      </c>
      <c r="D108" s="378">
        <v>55000</v>
      </c>
      <c r="E108" s="393">
        <v>38541.75</v>
      </c>
      <c r="F108" s="379">
        <f t="shared" si="7"/>
        <v>0.70075909090909094</v>
      </c>
      <c r="G108" s="357"/>
    </row>
    <row r="109" spans="1:8" s="361" customFormat="1" ht="14.25" x14ac:dyDescent="0.2">
      <c r="A109" s="364">
        <v>524</v>
      </c>
      <c r="B109" s="363">
        <v>100</v>
      </c>
      <c r="C109" s="364" t="s">
        <v>960</v>
      </c>
      <c r="D109" s="378">
        <v>15000</v>
      </c>
      <c r="E109" s="393">
        <v>9591.76</v>
      </c>
      <c r="F109" s="379">
        <f t="shared" si="7"/>
        <v>0.63945066666666672</v>
      </c>
      <c r="G109" s="357"/>
    </row>
    <row r="110" spans="1:8" s="361" customFormat="1" ht="14.25" x14ac:dyDescent="0.2">
      <c r="A110" s="364">
        <v>524</v>
      </c>
      <c r="B110" s="363">
        <v>110</v>
      </c>
      <c r="C110" s="364" t="s">
        <v>961</v>
      </c>
      <c r="D110" s="378">
        <v>6000</v>
      </c>
      <c r="E110" s="393">
        <v>3464.87</v>
      </c>
      <c r="F110" s="379">
        <f t="shared" si="7"/>
        <v>0.57747833333333332</v>
      </c>
      <c r="G110" s="357"/>
    </row>
    <row r="111" spans="1:8" s="361" customFormat="1" ht="14.25" x14ac:dyDescent="0.2">
      <c r="A111" s="364">
        <v>549</v>
      </c>
      <c r="B111" s="363">
        <v>101</v>
      </c>
      <c r="C111" s="364" t="s">
        <v>992</v>
      </c>
      <c r="D111" s="378">
        <v>1000</v>
      </c>
      <c r="E111" s="393">
        <v>762.8</v>
      </c>
      <c r="F111" s="379">
        <f t="shared" si="7"/>
        <v>0.76279999999999992</v>
      </c>
      <c r="G111" s="357"/>
    </row>
    <row r="112" spans="1:8" s="361" customFormat="1" ht="14.25" x14ac:dyDescent="0.2">
      <c r="A112" s="382">
        <v>551</v>
      </c>
      <c r="B112" s="383">
        <v>100</v>
      </c>
      <c r="C112" s="382" t="s">
        <v>968</v>
      </c>
      <c r="D112" s="384">
        <v>20000</v>
      </c>
      <c r="E112" s="395">
        <v>8183</v>
      </c>
      <c r="F112" s="385">
        <f t="shared" si="7"/>
        <v>0.40915000000000001</v>
      </c>
      <c r="G112" s="357"/>
    </row>
    <row r="113" spans="1:8" ht="14.25" x14ac:dyDescent="0.2">
      <c r="A113" s="692" t="s">
        <v>41</v>
      </c>
      <c r="B113" s="693"/>
      <c r="C113" s="713"/>
      <c r="D113" s="454">
        <f>SUM(D101:D112)</f>
        <v>366000</v>
      </c>
      <c r="E113" s="444">
        <f>SUM(E101:E112)</f>
        <v>289933.24</v>
      </c>
      <c r="F113" s="434">
        <f t="shared" si="7"/>
        <v>0.7921673224043716</v>
      </c>
      <c r="G113" s="357"/>
    </row>
    <row r="114" spans="1:8" ht="14.25" x14ac:dyDescent="0.2">
      <c r="A114" s="717" t="s">
        <v>994</v>
      </c>
      <c r="B114" s="718"/>
      <c r="C114" s="719"/>
      <c r="D114" s="386"/>
      <c r="E114" s="394"/>
      <c r="F114" s="386"/>
      <c r="G114" s="357"/>
    </row>
    <row r="115" spans="1:8" s="361" customFormat="1" ht="14.25" x14ac:dyDescent="0.2">
      <c r="A115" s="364">
        <v>501</v>
      </c>
      <c r="B115" s="363">
        <v>102</v>
      </c>
      <c r="C115" s="364" t="s">
        <v>949</v>
      </c>
      <c r="D115" s="378">
        <v>1000</v>
      </c>
      <c r="E115" s="393">
        <v>0</v>
      </c>
      <c r="F115" s="379">
        <f t="shared" ref="F115:F126" si="8">E115/D115</f>
        <v>0</v>
      </c>
      <c r="G115" s="357"/>
      <c r="H115" s="387"/>
    </row>
    <row r="116" spans="1:8" s="361" customFormat="1" ht="14.25" x14ac:dyDescent="0.2">
      <c r="A116" s="364">
        <v>501</v>
      </c>
      <c r="B116" s="363">
        <v>121</v>
      </c>
      <c r="C116" s="364" t="s">
        <v>950</v>
      </c>
      <c r="D116" s="378">
        <v>350000</v>
      </c>
      <c r="E116" s="393">
        <v>278430.65999999997</v>
      </c>
      <c r="F116" s="379">
        <f t="shared" si="8"/>
        <v>0.79551617142857134</v>
      </c>
      <c r="G116" s="357"/>
    </row>
    <row r="117" spans="1:8" s="361" customFormat="1" ht="14.25" x14ac:dyDescent="0.2">
      <c r="A117" s="364">
        <v>502</v>
      </c>
      <c r="B117" s="363">
        <v>121</v>
      </c>
      <c r="C117" s="364" t="s">
        <v>951</v>
      </c>
      <c r="D117" s="378">
        <v>25000</v>
      </c>
      <c r="E117" s="393">
        <v>13215.84</v>
      </c>
      <c r="F117" s="379">
        <f t="shared" si="8"/>
        <v>0.52863360000000004</v>
      </c>
      <c r="G117" s="357"/>
    </row>
    <row r="118" spans="1:8" s="361" customFormat="1" ht="14.25" x14ac:dyDescent="0.2">
      <c r="A118" s="364">
        <v>502</v>
      </c>
      <c r="B118" s="363">
        <v>122</v>
      </c>
      <c r="C118" s="364" t="s">
        <v>952</v>
      </c>
      <c r="D118" s="378">
        <v>2000</v>
      </c>
      <c r="E118" s="393">
        <v>869</v>
      </c>
      <c r="F118" s="379">
        <f t="shared" si="8"/>
        <v>0.4345</v>
      </c>
      <c r="G118" s="357"/>
    </row>
    <row r="119" spans="1:8" s="361" customFormat="1" ht="14.25" x14ac:dyDescent="0.2">
      <c r="A119" s="364">
        <v>511</v>
      </c>
      <c r="B119" s="363">
        <v>100</v>
      </c>
      <c r="C119" s="364" t="s">
        <v>953</v>
      </c>
      <c r="D119" s="378">
        <v>25000</v>
      </c>
      <c r="E119" s="393">
        <v>21363.94</v>
      </c>
      <c r="F119" s="379">
        <f t="shared" si="8"/>
        <v>0.85455759999999992</v>
      </c>
      <c r="G119" s="357"/>
    </row>
    <row r="120" spans="1:8" s="361" customFormat="1" ht="14.25" x14ac:dyDescent="0.2">
      <c r="A120" s="364">
        <v>518</v>
      </c>
      <c r="B120" s="363">
        <v>105</v>
      </c>
      <c r="C120" s="364" t="s">
        <v>957</v>
      </c>
      <c r="D120" s="378">
        <v>6000</v>
      </c>
      <c r="E120" s="393">
        <v>5330</v>
      </c>
      <c r="F120" s="379">
        <f t="shared" si="8"/>
        <v>0.88833333333333331</v>
      </c>
      <c r="G120" s="357"/>
    </row>
    <row r="121" spans="1:8" s="361" customFormat="1" ht="14.25" x14ac:dyDescent="0.2">
      <c r="A121" s="364">
        <v>518</v>
      </c>
      <c r="B121" s="363">
        <v>109</v>
      </c>
      <c r="C121" s="364" t="s">
        <v>958</v>
      </c>
      <c r="D121" s="378">
        <v>5000</v>
      </c>
      <c r="E121" s="393">
        <v>2616.77</v>
      </c>
      <c r="F121" s="379">
        <f t="shared" si="8"/>
        <v>0.52335399999999999</v>
      </c>
      <c r="G121" s="357"/>
    </row>
    <row r="122" spans="1:8" s="361" customFormat="1" ht="14.25" x14ac:dyDescent="0.2">
      <c r="A122" s="364">
        <v>521</v>
      </c>
      <c r="B122" s="363">
        <v>100</v>
      </c>
      <c r="C122" s="364" t="s">
        <v>959</v>
      </c>
      <c r="D122" s="378">
        <v>80000</v>
      </c>
      <c r="E122" s="393">
        <v>56691.43</v>
      </c>
      <c r="F122" s="379">
        <f t="shared" si="8"/>
        <v>0.70864287500000001</v>
      </c>
      <c r="G122" s="357"/>
    </row>
    <row r="123" spans="1:8" s="361" customFormat="1" ht="14.25" x14ac:dyDescent="0.2">
      <c r="A123" s="364">
        <v>524</v>
      </c>
      <c r="B123" s="363">
        <v>100</v>
      </c>
      <c r="C123" s="364" t="s">
        <v>960</v>
      </c>
      <c r="D123" s="378">
        <v>20000</v>
      </c>
      <c r="E123" s="393">
        <v>14108.28</v>
      </c>
      <c r="F123" s="379">
        <f t="shared" si="8"/>
        <v>0.70541399999999999</v>
      </c>
      <c r="G123" s="357"/>
    </row>
    <row r="124" spans="1:8" s="361" customFormat="1" ht="14.25" x14ac:dyDescent="0.2">
      <c r="A124" s="364">
        <v>524</v>
      </c>
      <c r="B124" s="363">
        <v>110</v>
      </c>
      <c r="C124" s="364" t="s">
        <v>961</v>
      </c>
      <c r="D124" s="378">
        <v>8000</v>
      </c>
      <c r="E124" s="393">
        <v>5097.3599999999997</v>
      </c>
      <c r="F124" s="379">
        <f t="shared" si="8"/>
        <v>0.63717000000000001</v>
      </c>
      <c r="G124" s="357"/>
    </row>
    <row r="125" spans="1:8" s="361" customFormat="1" ht="14.25" x14ac:dyDescent="0.2">
      <c r="A125" s="382">
        <v>551</v>
      </c>
      <c r="B125" s="383">
        <v>100</v>
      </c>
      <c r="C125" s="382" t="s">
        <v>968</v>
      </c>
      <c r="D125" s="384">
        <v>60000</v>
      </c>
      <c r="E125" s="395">
        <v>51258</v>
      </c>
      <c r="F125" s="385">
        <f t="shared" si="8"/>
        <v>0.85429999999999995</v>
      </c>
      <c r="G125" s="357"/>
      <c r="H125" s="387"/>
    </row>
    <row r="126" spans="1:8" ht="14.25" x14ac:dyDescent="0.2">
      <c r="A126" s="692" t="s">
        <v>41</v>
      </c>
      <c r="B126" s="693"/>
      <c r="C126" s="713"/>
      <c r="D126" s="454">
        <f>SUM(D115:D125)</f>
        <v>582000</v>
      </c>
      <c r="E126" s="444">
        <f>SUM(E115:E125)</f>
        <v>448981.28</v>
      </c>
      <c r="F126" s="445">
        <f t="shared" si="8"/>
        <v>0.77144549828178699</v>
      </c>
      <c r="G126" s="357"/>
    </row>
    <row r="127" spans="1:8" ht="14.25" x14ac:dyDescent="0.2">
      <c r="A127" s="717" t="s">
        <v>995</v>
      </c>
      <c r="B127" s="718"/>
      <c r="C127" s="719"/>
      <c r="D127" s="386"/>
      <c r="E127" s="394"/>
      <c r="F127" s="386"/>
      <c r="G127" s="357"/>
    </row>
    <row r="128" spans="1:8" s="361" customFormat="1" ht="14.25" x14ac:dyDescent="0.2">
      <c r="A128" s="364">
        <v>501</v>
      </c>
      <c r="B128" s="363">
        <v>102</v>
      </c>
      <c r="C128" s="364" t="s">
        <v>949</v>
      </c>
      <c r="D128" s="378">
        <v>1000</v>
      </c>
      <c r="E128" s="393">
        <v>0</v>
      </c>
      <c r="F128" s="379">
        <f t="shared" ref="F128:F139" si="9">E128/D128</f>
        <v>0</v>
      </c>
      <c r="G128" s="357"/>
      <c r="H128" s="387"/>
    </row>
    <row r="129" spans="1:9" s="361" customFormat="1" ht="14.25" x14ac:dyDescent="0.2">
      <c r="A129" s="364">
        <v>501</v>
      </c>
      <c r="B129" s="363">
        <v>121</v>
      </c>
      <c r="C129" s="364" t="s">
        <v>950</v>
      </c>
      <c r="D129" s="378">
        <v>380000</v>
      </c>
      <c r="E129" s="393">
        <v>319034.49</v>
      </c>
      <c r="F129" s="379">
        <f t="shared" si="9"/>
        <v>0.83956444736842106</v>
      </c>
      <c r="G129" s="357"/>
    </row>
    <row r="130" spans="1:9" s="361" customFormat="1" ht="14.25" x14ac:dyDescent="0.2">
      <c r="A130" s="364">
        <v>502</v>
      </c>
      <c r="B130" s="363">
        <v>121</v>
      </c>
      <c r="C130" s="364" t="s">
        <v>951</v>
      </c>
      <c r="D130" s="378">
        <v>40000</v>
      </c>
      <c r="E130" s="393">
        <v>28254.45</v>
      </c>
      <c r="F130" s="379">
        <f t="shared" si="9"/>
        <v>0.70636125000000005</v>
      </c>
      <c r="G130" s="357"/>
    </row>
    <row r="131" spans="1:9" s="361" customFormat="1" ht="14.25" x14ac:dyDescent="0.2">
      <c r="A131" s="364">
        <v>502</v>
      </c>
      <c r="B131" s="363">
        <v>122</v>
      </c>
      <c r="C131" s="364" t="s">
        <v>952</v>
      </c>
      <c r="D131" s="378">
        <v>3000</v>
      </c>
      <c r="E131" s="393">
        <v>395</v>
      </c>
      <c r="F131" s="379">
        <f t="shared" si="9"/>
        <v>0.13166666666666665</v>
      </c>
      <c r="G131" s="357"/>
    </row>
    <row r="132" spans="1:9" s="361" customFormat="1" ht="14.25" x14ac:dyDescent="0.2">
      <c r="A132" s="364">
        <v>511</v>
      </c>
      <c r="B132" s="363">
        <v>100</v>
      </c>
      <c r="C132" s="364" t="s">
        <v>953</v>
      </c>
      <c r="D132" s="378">
        <v>35000</v>
      </c>
      <c r="E132" s="393">
        <v>0</v>
      </c>
      <c r="F132" s="379">
        <f t="shared" si="9"/>
        <v>0</v>
      </c>
      <c r="G132" s="357"/>
      <c r="H132" s="371"/>
      <c r="I132" s="371"/>
    </row>
    <row r="133" spans="1:9" s="361" customFormat="1" ht="14.25" x14ac:dyDescent="0.2">
      <c r="A133" s="364">
        <v>518</v>
      </c>
      <c r="B133" s="363">
        <v>105</v>
      </c>
      <c r="C133" s="364" t="s">
        <v>957</v>
      </c>
      <c r="D133" s="378">
        <v>7000</v>
      </c>
      <c r="E133" s="393">
        <v>10400</v>
      </c>
      <c r="F133" s="379">
        <f t="shared" si="9"/>
        <v>1.4857142857142858</v>
      </c>
      <c r="G133" s="357"/>
      <c r="H133" s="371"/>
      <c r="I133" s="371"/>
    </row>
    <row r="134" spans="1:9" s="361" customFormat="1" ht="14.25" x14ac:dyDescent="0.2">
      <c r="A134" s="364">
        <v>518</v>
      </c>
      <c r="B134" s="363">
        <v>109</v>
      </c>
      <c r="C134" s="364" t="s">
        <v>958</v>
      </c>
      <c r="D134" s="378">
        <v>10000</v>
      </c>
      <c r="E134" s="393">
        <v>7249</v>
      </c>
      <c r="F134" s="379">
        <f t="shared" si="9"/>
        <v>0.72489999999999999</v>
      </c>
      <c r="G134" s="357"/>
      <c r="H134" s="371"/>
      <c r="I134" s="371"/>
    </row>
    <row r="135" spans="1:9" s="361" customFormat="1" ht="14.25" x14ac:dyDescent="0.2">
      <c r="A135" s="364">
        <v>521</v>
      </c>
      <c r="B135" s="363">
        <v>100</v>
      </c>
      <c r="C135" s="364" t="s">
        <v>959</v>
      </c>
      <c r="D135" s="378">
        <v>110000</v>
      </c>
      <c r="E135" s="393">
        <v>90690.91</v>
      </c>
      <c r="F135" s="379">
        <f t="shared" si="9"/>
        <v>0.82446281818181821</v>
      </c>
      <c r="G135" s="357"/>
    </row>
    <row r="136" spans="1:9" s="361" customFormat="1" ht="14.25" x14ac:dyDescent="0.2">
      <c r="A136" s="364">
        <v>524</v>
      </c>
      <c r="B136" s="363">
        <v>100</v>
      </c>
      <c r="C136" s="364" t="s">
        <v>960</v>
      </c>
      <c r="D136" s="378">
        <v>28000</v>
      </c>
      <c r="E136" s="393">
        <v>22575.82</v>
      </c>
      <c r="F136" s="379">
        <f t="shared" si="9"/>
        <v>0.80627928571428575</v>
      </c>
      <c r="G136" s="357"/>
    </row>
    <row r="137" spans="1:9" s="361" customFormat="1" ht="14.25" x14ac:dyDescent="0.2">
      <c r="A137" s="364">
        <v>524</v>
      </c>
      <c r="B137" s="363">
        <v>110</v>
      </c>
      <c r="C137" s="364" t="s">
        <v>961</v>
      </c>
      <c r="D137" s="378">
        <v>12000</v>
      </c>
      <c r="E137" s="393">
        <v>8156.11</v>
      </c>
      <c r="F137" s="379">
        <f t="shared" si="9"/>
        <v>0.67967583333333326</v>
      </c>
      <c r="G137" s="357"/>
    </row>
    <row r="138" spans="1:9" s="361" customFormat="1" ht="14.25" x14ac:dyDescent="0.2">
      <c r="A138" s="382">
        <v>551</v>
      </c>
      <c r="B138" s="383">
        <v>100</v>
      </c>
      <c r="C138" s="382" t="s">
        <v>968</v>
      </c>
      <c r="D138" s="384">
        <v>80000</v>
      </c>
      <c r="E138" s="395">
        <v>34484</v>
      </c>
      <c r="F138" s="385">
        <f t="shared" si="9"/>
        <v>0.43104999999999999</v>
      </c>
      <c r="G138" s="357"/>
    </row>
    <row r="139" spans="1:9" ht="14.25" x14ac:dyDescent="0.2">
      <c r="A139" s="692" t="s">
        <v>41</v>
      </c>
      <c r="B139" s="693"/>
      <c r="C139" s="713"/>
      <c r="D139" s="454">
        <f>SUM(D128:D138)</f>
        <v>706000</v>
      </c>
      <c r="E139" s="444">
        <f>SUM(E128:E138)</f>
        <v>521239.77999999997</v>
      </c>
      <c r="F139" s="445">
        <f t="shared" si="9"/>
        <v>0.73829997167138806</v>
      </c>
      <c r="G139" s="357"/>
    </row>
    <row r="140" spans="1:9" ht="14.25" x14ac:dyDescent="0.2">
      <c r="A140" s="717" t="s">
        <v>996</v>
      </c>
      <c r="B140" s="718"/>
      <c r="C140" s="719"/>
      <c r="D140" s="386"/>
      <c r="E140" s="394"/>
      <c r="F140" s="386"/>
      <c r="G140" s="357"/>
    </row>
    <row r="141" spans="1:9" s="361" customFormat="1" ht="14.25" x14ac:dyDescent="0.2">
      <c r="A141" s="364">
        <v>501</v>
      </c>
      <c r="B141" s="363">
        <v>102</v>
      </c>
      <c r="C141" s="364" t="s">
        <v>949</v>
      </c>
      <c r="D141" s="378">
        <v>30000</v>
      </c>
      <c r="E141" s="393">
        <v>39766.19</v>
      </c>
      <c r="F141" s="379">
        <f t="shared" ref="F141:F148" si="10">E141/D141</f>
        <v>1.3255396666666668</v>
      </c>
      <c r="G141" s="357"/>
      <c r="H141" s="387"/>
    </row>
    <row r="142" spans="1:9" s="361" customFormat="1" ht="14.25" x14ac:dyDescent="0.2">
      <c r="A142" s="364">
        <v>502</v>
      </c>
      <c r="B142" s="363">
        <v>101</v>
      </c>
      <c r="C142" s="364" t="s">
        <v>951</v>
      </c>
      <c r="D142" s="378">
        <v>1000</v>
      </c>
      <c r="E142" s="393">
        <v>0</v>
      </c>
      <c r="F142" s="379">
        <f t="shared" si="10"/>
        <v>0</v>
      </c>
      <c r="G142" s="357"/>
    </row>
    <row r="143" spans="1:9" s="361" customFormat="1" ht="14.25" x14ac:dyDescent="0.2">
      <c r="A143" s="364">
        <v>502</v>
      </c>
      <c r="B143" s="363">
        <v>102</v>
      </c>
      <c r="C143" s="364" t="s">
        <v>952</v>
      </c>
      <c r="D143" s="378">
        <v>80000</v>
      </c>
      <c r="E143" s="393">
        <v>914.59</v>
      </c>
      <c r="F143" s="379">
        <f t="shared" si="10"/>
        <v>1.1432375E-2</v>
      </c>
      <c r="G143" s="357"/>
    </row>
    <row r="144" spans="1:9" s="361" customFormat="1" ht="14.25" x14ac:dyDescent="0.2">
      <c r="A144" s="364">
        <v>511</v>
      </c>
      <c r="B144" s="363">
        <v>100</v>
      </c>
      <c r="C144" s="364" t="s">
        <v>953</v>
      </c>
      <c r="D144" s="378">
        <v>800000</v>
      </c>
      <c r="E144" s="393">
        <v>870767.88</v>
      </c>
      <c r="F144" s="379">
        <f t="shared" si="10"/>
        <v>1.08845985</v>
      </c>
      <c r="G144" s="357"/>
    </row>
    <row r="145" spans="1:9" s="361" customFormat="1" ht="14.25" x14ac:dyDescent="0.2">
      <c r="A145" s="364">
        <v>518</v>
      </c>
      <c r="B145" s="363">
        <v>105</v>
      </c>
      <c r="C145" s="364" t="s">
        <v>957</v>
      </c>
      <c r="D145" s="378">
        <v>10000</v>
      </c>
      <c r="E145" s="393">
        <v>34299</v>
      </c>
      <c r="F145" s="379">
        <f t="shared" si="10"/>
        <v>3.4298999999999999</v>
      </c>
      <c r="G145" s="357"/>
    </row>
    <row r="146" spans="1:9" s="361" customFormat="1" ht="14.25" x14ac:dyDescent="0.2">
      <c r="A146" s="364">
        <v>518</v>
      </c>
      <c r="B146" s="363">
        <v>109</v>
      </c>
      <c r="C146" s="364" t="s">
        <v>958</v>
      </c>
      <c r="D146" s="378">
        <v>300000</v>
      </c>
      <c r="E146" s="393">
        <v>296721.91999999998</v>
      </c>
      <c r="F146" s="379">
        <f t="shared" si="10"/>
        <v>0.98907306666666661</v>
      </c>
      <c r="G146" s="351"/>
    </row>
    <row r="147" spans="1:9" s="361" customFormat="1" ht="14.25" x14ac:dyDescent="0.2">
      <c r="A147" s="364">
        <v>549</v>
      </c>
      <c r="B147" s="363">
        <v>100</v>
      </c>
      <c r="C147" s="364" t="s">
        <v>973</v>
      </c>
      <c r="D147" s="378">
        <v>23000</v>
      </c>
      <c r="E147" s="393">
        <v>20059.599999999999</v>
      </c>
      <c r="F147" s="379">
        <f t="shared" si="10"/>
        <v>0.87215652173913039</v>
      </c>
      <c r="G147" s="357"/>
    </row>
    <row r="148" spans="1:9" s="361" customFormat="1" ht="14.25" x14ac:dyDescent="0.2">
      <c r="A148" s="364">
        <v>551</v>
      </c>
      <c r="B148" s="363">
        <v>100</v>
      </c>
      <c r="C148" s="364" t="s">
        <v>968</v>
      </c>
      <c r="D148" s="378">
        <v>32000</v>
      </c>
      <c r="E148" s="395">
        <v>0</v>
      </c>
      <c r="F148" s="379">
        <f t="shared" si="10"/>
        <v>0</v>
      </c>
      <c r="G148" s="357"/>
    </row>
    <row r="149" spans="1:9" ht="14.25" x14ac:dyDescent="0.2">
      <c r="A149" s="382">
        <v>558</v>
      </c>
      <c r="B149" s="383">
        <v>100</v>
      </c>
      <c r="C149" s="382" t="s">
        <v>970</v>
      </c>
      <c r="D149" s="384"/>
      <c r="E149" s="395">
        <v>3390</v>
      </c>
      <c r="F149" s="385"/>
      <c r="G149" s="357"/>
    </row>
    <row r="150" spans="1:9" ht="15.75" customHeight="1" x14ac:dyDescent="0.2">
      <c r="A150" s="692" t="s">
        <v>41</v>
      </c>
      <c r="B150" s="693"/>
      <c r="C150" s="713"/>
      <c r="D150" s="454">
        <f>SUM(D141:D149)</f>
        <v>1276000</v>
      </c>
      <c r="E150" s="444">
        <f>SUM(E141:E149)</f>
        <v>1265919.1800000002</v>
      </c>
      <c r="F150" s="445">
        <f>E150/D150</f>
        <v>0.99209967084639517</v>
      </c>
      <c r="G150" s="351"/>
    </row>
    <row r="151" spans="1:9" ht="15.75" customHeight="1" x14ac:dyDescent="0.2">
      <c r="A151" s="388"/>
      <c r="B151" s="389"/>
      <c r="C151" s="390"/>
      <c r="D151" s="391"/>
      <c r="E151" s="391"/>
      <c r="F151" s="392"/>
      <c r="G151" s="351"/>
    </row>
    <row r="152" spans="1:9" ht="15.75" customHeight="1" x14ac:dyDescent="0.2">
      <c r="A152" s="388"/>
      <c r="B152" s="389"/>
      <c r="C152" s="390"/>
      <c r="D152" s="391"/>
      <c r="E152" s="391"/>
      <c r="F152" s="392"/>
      <c r="G152" s="351"/>
    </row>
    <row r="153" spans="1:9" ht="14.25" x14ac:dyDescent="0.2">
      <c r="A153" s="721" t="s">
        <v>911</v>
      </c>
      <c r="B153" s="722"/>
      <c r="C153" s="722"/>
      <c r="D153" s="722"/>
      <c r="E153" s="722"/>
      <c r="F153" s="723"/>
      <c r="G153" s="351"/>
    </row>
    <row r="154" spans="1:9" ht="14.25" x14ac:dyDescent="0.2">
      <c r="A154" s="717" t="s">
        <v>947</v>
      </c>
      <c r="B154" s="718"/>
      <c r="C154" s="719"/>
      <c r="D154" s="386"/>
      <c r="E154" s="386"/>
      <c r="F154" s="386"/>
      <c r="G154" s="351"/>
      <c r="I154" s="373"/>
    </row>
    <row r="155" spans="1:9" ht="14.25" x14ac:dyDescent="0.2">
      <c r="A155" s="364">
        <v>603</v>
      </c>
      <c r="B155" s="363">
        <v>100</v>
      </c>
      <c r="C155" s="364" t="s">
        <v>997</v>
      </c>
      <c r="D155" s="393">
        <v>8449000</v>
      </c>
      <c r="E155" s="393">
        <f>7819862.6+748966.8</f>
        <v>8568829.4000000004</v>
      </c>
      <c r="F155" s="379">
        <f t="shared" ref="F155:F163" si="11">E155/D155</f>
        <v>1.014182672505622</v>
      </c>
      <c r="G155" s="351"/>
    </row>
    <row r="156" spans="1:9" ht="14.25" x14ac:dyDescent="0.2">
      <c r="A156" s="364">
        <v>603</v>
      </c>
      <c r="B156" s="363">
        <v>100</v>
      </c>
      <c r="C156" s="364" t="s">
        <v>998</v>
      </c>
      <c r="D156" s="393">
        <v>2625000</v>
      </c>
      <c r="E156" s="393">
        <v>2763596.22</v>
      </c>
      <c r="F156" s="379">
        <f t="shared" si="11"/>
        <v>1.05279856</v>
      </c>
      <c r="G156" s="351"/>
    </row>
    <row r="157" spans="1:9" ht="14.25" x14ac:dyDescent="0.2">
      <c r="A157" s="364">
        <v>603</v>
      </c>
      <c r="B157" s="363">
        <v>100</v>
      </c>
      <c r="C157" s="364" t="s">
        <v>916</v>
      </c>
      <c r="D157" s="393">
        <v>650000</v>
      </c>
      <c r="E157" s="393">
        <v>663475.59</v>
      </c>
      <c r="F157" s="379">
        <f t="shared" si="11"/>
        <v>1.020731676923077</v>
      </c>
      <c r="G157" s="351"/>
    </row>
    <row r="158" spans="1:9" ht="14.25" x14ac:dyDescent="0.2">
      <c r="A158" s="364">
        <v>603</v>
      </c>
      <c r="B158" s="363">
        <v>100</v>
      </c>
      <c r="C158" s="364" t="s">
        <v>999</v>
      </c>
      <c r="D158" s="393">
        <v>1300000</v>
      </c>
      <c r="E158" s="393">
        <v>1316563.3999999999</v>
      </c>
      <c r="F158" s="379">
        <f t="shared" si="11"/>
        <v>1.0127410769230769</v>
      </c>
      <c r="G158" s="351"/>
    </row>
    <row r="159" spans="1:9" ht="14.25" x14ac:dyDescent="0.2">
      <c r="A159" s="364">
        <v>603</v>
      </c>
      <c r="B159" s="363">
        <v>100</v>
      </c>
      <c r="C159" s="364" t="s">
        <v>1000</v>
      </c>
      <c r="D159" s="393">
        <v>1500000</v>
      </c>
      <c r="E159" s="393">
        <f>4000+1453893</f>
        <v>1457893</v>
      </c>
      <c r="F159" s="379">
        <f t="shared" si="11"/>
        <v>0.97192866666666666</v>
      </c>
      <c r="G159" s="351"/>
    </row>
    <row r="160" spans="1:9" ht="14.25" x14ac:dyDescent="0.2">
      <c r="A160" s="364">
        <v>603</v>
      </c>
      <c r="B160" s="363">
        <v>100</v>
      </c>
      <c r="C160" s="364" t="s">
        <v>1001</v>
      </c>
      <c r="D160" s="393">
        <v>91000</v>
      </c>
      <c r="E160" s="393">
        <v>91958</v>
      </c>
      <c r="F160" s="379">
        <f t="shared" si="11"/>
        <v>1.0105274725274724</v>
      </c>
      <c r="G160" s="351"/>
    </row>
    <row r="161" spans="1:8" ht="14.25" x14ac:dyDescent="0.2">
      <c r="A161" s="382">
        <v>603</v>
      </c>
      <c r="B161" s="383">
        <v>100</v>
      </c>
      <c r="C161" s="382" t="s">
        <v>1002</v>
      </c>
      <c r="D161" s="395">
        <v>60000</v>
      </c>
      <c r="E161" s="395">
        <v>79427.06</v>
      </c>
      <c r="F161" s="385">
        <f t="shared" si="11"/>
        <v>1.3237843333333332</v>
      </c>
      <c r="G161" s="351"/>
    </row>
    <row r="162" spans="1:8" ht="14.25" x14ac:dyDescent="0.2">
      <c r="A162" s="439">
        <v>603</v>
      </c>
      <c r="B162" s="440">
        <v>100</v>
      </c>
      <c r="C162" s="441" t="s">
        <v>1003</v>
      </c>
      <c r="D162" s="442">
        <v>20000</v>
      </c>
      <c r="E162" s="442">
        <v>22087.5</v>
      </c>
      <c r="F162" s="443">
        <f t="shared" si="11"/>
        <v>1.1043750000000001</v>
      </c>
      <c r="G162" s="351"/>
    </row>
    <row r="163" spans="1:8" ht="14.25" x14ac:dyDescent="0.2">
      <c r="A163" s="714" t="s">
        <v>41</v>
      </c>
      <c r="B163" s="715"/>
      <c r="C163" s="716"/>
      <c r="D163" s="452">
        <f>SUM(D155:D162)</f>
        <v>14695000</v>
      </c>
      <c r="E163" s="452">
        <f>SUM(E155:E162)</f>
        <v>14963830.170000002</v>
      </c>
      <c r="F163" s="453">
        <f t="shared" si="11"/>
        <v>1.0182939891119429</v>
      </c>
      <c r="G163" s="351"/>
    </row>
    <row r="164" spans="1:8" ht="14.25" x14ac:dyDescent="0.2">
      <c r="A164" s="717" t="s">
        <v>948</v>
      </c>
      <c r="B164" s="718"/>
      <c r="C164" s="719"/>
      <c r="D164" s="394"/>
      <c r="E164" s="394"/>
      <c r="F164" s="386"/>
      <c r="G164" s="351"/>
    </row>
    <row r="165" spans="1:8" ht="14.25" x14ac:dyDescent="0.2">
      <c r="A165" s="364">
        <v>602</v>
      </c>
      <c r="B165" s="363"/>
      <c r="C165" s="364" t="s">
        <v>920</v>
      </c>
      <c r="D165" s="393">
        <v>6391000</v>
      </c>
      <c r="E165" s="393">
        <f>4457291.81+817423.19</f>
        <v>5274715</v>
      </c>
      <c r="F165" s="379">
        <f>E165/D165</f>
        <v>0.82533484587701456</v>
      </c>
      <c r="G165" s="351"/>
    </row>
    <row r="166" spans="1:8" ht="14.25" x14ac:dyDescent="0.2">
      <c r="A166" s="364">
        <v>602</v>
      </c>
      <c r="B166" s="363"/>
      <c r="C166" s="364" t="s">
        <v>921</v>
      </c>
      <c r="D166" s="393">
        <v>386000</v>
      </c>
      <c r="E166" s="393">
        <v>319220.36</v>
      </c>
      <c r="F166" s="379">
        <f>E166/D166</f>
        <v>0.82699575129533676</v>
      </c>
      <c r="G166" s="351"/>
    </row>
    <row r="167" spans="1:8" ht="14.25" x14ac:dyDescent="0.2">
      <c r="A167" s="364">
        <v>602</v>
      </c>
      <c r="B167" s="363"/>
      <c r="C167" s="364" t="s">
        <v>922</v>
      </c>
      <c r="D167" s="393">
        <v>613000</v>
      </c>
      <c r="E167" s="482">
        <f>93409.69+574090.02</f>
        <v>667499.71</v>
      </c>
      <c r="F167" s="379">
        <f>E167/D167</f>
        <v>1.0889065415986949</v>
      </c>
      <c r="G167" s="351"/>
    </row>
    <row r="168" spans="1:8" ht="14.25" x14ac:dyDescent="0.2">
      <c r="A168" s="382">
        <v>602</v>
      </c>
      <c r="B168" s="383"/>
      <c r="C168" s="382" t="s">
        <v>923</v>
      </c>
      <c r="D168" s="395">
        <v>732000</v>
      </c>
      <c r="E168" s="395">
        <v>634485.4</v>
      </c>
      <c r="F168" s="385">
        <f>E168/D168</f>
        <v>0.86678333333333335</v>
      </c>
      <c r="G168" s="351"/>
    </row>
    <row r="169" spans="1:8" ht="14.25" x14ac:dyDescent="0.2">
      <c r="A169" s="692" t="s">
        <v>41</v>
      </c>
      <c r="B169" s="693"/>
      <c r="C169" s="713"/>
      <c r="D169" s="444">
        <f>SUM(D165:D168)</f>
        <v>8122000</v>
      </c>
      <c r="E169" s="444">
        <f>SUM(E165:E168)</f>
        <v>6895920.4700000007</v>
      </c>
      <c r="F169" s="445">
        <f>E169/D169</f>
        <v>0.8490421657227285</v>
      </c>
      <c r="G169" s="351"/>
    </row>
    <row r="170" spans="1:8" ht="14.25" x14ac:dyDescent="0.2">
      <c r="A170" s="717" t="s">
        <v>925</v>
      </c>
      <c r="B170" s="718"/>
      <c r="C170" s="719"/>
      <c r="D170" s="394"/>
      <c r="E170" s="394"/>
      <c r="F170" s="386"/>
      <c r="G170" s="351"/>
    </row>
    <row r="171" spans="1:8" ht="14.25" x14ac:dyDescent="0.2">
      <c r="A171" s="364">
        <v>662</v>
      </c>
      <c r="B171" s="363">
        <v>100</v>
      </c>
      <c r="C171" s="364" t="s">
        <v>1004</v>
      </c>
      <c r="D171" s="393">
        <v>5000</v>
      </c>
      <c r="E171" s="393">
        <v>1222</v>
      </c>
      <c r="F171" s="379">
        <f>E171/D171</f>
        <v>0.24440000000000001</v>
      </c>
      <c r="G171" s="351"/>
    </row>
    <row r="172" spans="1:8" ht="14.25" x14ac:dyDescent="0.2">
      <c r="A172" s="364">
        <v>602</v>
      </c>
      <c r="B172" s="363">
        <v>100</v>
      </c>
      <c r="C172" s="364" t="s">
        <v>1005</v>
      </c>
      <c r="D172" s="393">
        <v>5000</v>
      </c>
      <c r="E172" s="482">
        <v>247.91</v>
      </c>
      <c r="F172" s="379">
        <f>E172/D172</f>
        <v>4.9582000000000001E-2</v>
      </c>
      <c r="G172" s="351"/>
    </row>
    <row r="173" spans="1:8" ht="14.25" x14ac:dyDescent="0.2">
      <c r="A173" s="364">
        <v>602</v>
      </c>
      <c r="B173" s="363">
        <v>100</v>
      </c>
      <c r="C173" s="364" t="s">
        <v>1006</v>
      </c>
      <c r="D173" s="393">
        <v>0</v>
      </c>
      <c r="E173" s="393">
        <v>0</v>
      </c>
      <c r="F173" s="379">
        <v>0</v>
      </c>
      <c r="G173" s="351"/>
    </row>
    <row r="174" spans="1:8" ht="14.25" x14ac:dyDescent="0.2">
      <c r="A174" s="364">
        <v>649</v>
      </c>
      <c r="B174" s="363">
        <v>100</v>
      </c>
      <c r="C174" s="364" t="s">
        <v>1007</v>
      </c>
      <c r="D174" s="393">
        <v>20000</v>
      </c>
      <c r="E174" s="393">
        <f>27214.52+1199.98</f>
        <v>28414.5</v>
      </c>
      <c r="F174" s="379">
        <f>E174/D174</f>
        <v>1.420725</v>
      </c>
      <c r="G174" s="351"/>
    </row>
    <row r="175" spans="1:8" ht="16.5" customHeight="1" x14ac:dyDescent="0.2">
      <c r="A175" s="382">
        <v>601</v>
      </c>
      <c r="B175" s="383">
        <v>101</v>
      </c>
      <c r="C175" s="382" t="s">
        <v>1008</v>
      </c>
      <c r="D175" s="395"/>
      <c r="E175" s="395">
        <v>13.56</v>
      </c>
      <c r="F175" s="385"/>
      <c r="G175" s="351"/>
    </row>
    <row r="176" spans="1:8" ht="14.25" x14ac:dyDescent="0.2">
      <c r="A176" s="692" t="s">
        <v>41</v>
      </c>
      <c r="B176" s="693"/>
      <c r="C176" s="713"/>
      <c r="D176" s="444">
        <f>SUM(D171:D174)</f>
        <v>30000</v>
      </c>
      <c r="E176" s="444">
        <f>SUM(E171:E175)</f>
        <v>29897.97</v>
      </c>
      <c r="F176" s="445">
        <f>E176/D176</f>
        <v>0.99659900000000001</v>
      </c>
      <c r="H176" s="387"/>
    </row>
    <row r="177" spans="1:8" ht="14.25" x14ac:dyDescent="0.2">
      <c r="A177" s="446" t="s">
        <v>112</v>
      </c>
      <c r="B177" s="446"/>
      <c r="C177" s="446"/>
      <c r="D177" s="447">
        <f>D14+D23+D40+D62+D72+D81+D99+D113+D126+D139+D150</f>
        <v>19317000</v>
      </c>
      <c r="E177" s="447">
        <f>E14+E23+E40+E62+E72+E81+E99+E113+E126+E139+E150</f>
        <v>16061331.09</v>
      </c>
      <c r="F177" s="448">
        <f>E177/D177</f>
        <v>0.83146094579903707</v>
      </c>
    </row>
    <row r="178" spans="1:8" ht="14.25" x14ac:dyDescent="0.2">
      <c r="A178" s="449" t="s">
        <v>111</v>
      </c>
      <c r="B178" s="449"/>
      <c r="C178" s="449"/>
      <c r="D178" s="368">
        <f>D176+D169+D163</f>
        <v>22847000</v>
      </c>
      <c r="E178" s="368">
        <f>E176+E169+E163</f>
        <v>21889648.610000003</v>
      </c>
      <c r="F178" s="450">
        <f>E178/D178</f>
        <v>0.9580972823565459</v>
      </c>
      <c r="H178" s="387"/>
    </row>
    <row r="179" spans="1:8" ht="14.25" x14ac:dyDescent="0.2">
      <c r="A179" s="449" t="s">
        <v>1009</v>
      </c>
      <c r="B179" s="449"/>
      <c r="C179" s="449"/>
      <c r="D179" s="451">
        <f>D178-D177</f>
        <v>3530000</v>
      </c>
      <c r="E179" s="368">
        <f>E178-E177</f>
        <v>5828317.5200000033</v>
      </c>
      <c r="F179" s="450">
        <f>E179/D179</f>
        <v>1.65108145042493</v>
      </c>
    </row>
    <row r="180" spans="1:8" x14ac:dyDescent="0.2">
      <c r="B180" s="396"/>
      <c r="E180" s="387"/>
    </row>
    <row r="181" spans="1:8" x14ac:dyDescent="0.2">
      <c r="A181" s="397"/>
      <c r="B181" s="396"/>
      <c r="E181" s="387"/>
    </row>
    <row r="182" spans="1:8" x14ac:dyDescent="0.2">
      <c r="B182" s="396"/>
      <c r="E182" s="361"/>
    </row>
    <row r="185" spans="1:8" x14ac:dyDescent="0.2">
      <c r="A185" s="398"/>
      <c r="B185" s="399"/>
    </row>
    <row r="186" spans="1:8" x14ac:dyDescent="0.2">
      <c r="A186" s="398"/>
      <c r="B186" s="361"/>
    </row>
  </sheetData>
  <sheetProtection selectLockedCells="1" selectUnlockedCells="1"/>
  <mergeCells count="30">
    <mergeCell ref="A113:C113"/>
    <mergeCell ref="A126:C126"/>
    <mergeCell ref="A1:F1"/>
    <mergeCell ref="A2:F2"/>
    <mergeCell ref="A4:C4"/>
    <mergeCell ref="A15:C15"/>
    <mergeCell ref="A24:C24"/>
    <mergeCell ref="A41:C41"/>
    <mergeCell ref="I4:N4"/>
    <mergeCell ref="A140:C140"/>
    <mergeCell ref="A153:F153"/>
    <mergeCell ref="A154:C154"/>
    <mergeCell ref="A164:C164"/>
    <mergeCell ref="A14:C14"/>
    <mergeCell ref="A23:C23"/>
    <mergeCell ref="A40:C40"/>
    <mergeCell ref="A62:C62"/>
    <mergeCell ref="A63:C63"/>
    <mergeCell ref="A73:C73"/>
    <mergeCell ref="A82:C82"/>
    <mergeCell ref="A100:C100"/>
    <mergeCell ref="A114:C114"/>
    <mergeCell ref="A127:C127"/>
    <mergeCell ref="A99:C99"/>
    <mergeCell ref="A139:C139"/>
    <mergeCell ref="A150:C150"/>
    <mergeCell ref="A163:C163"/>
    <mergeCell ref="A169:C169"/>
    <mergeCell ref="A176:C176"/>
    <mergeCell ref="A170:C170"/>
  </mergeCells>
  <pageMargins left="0.39370078740157483" right="0.39370078740157483" top="0.9055118110236221" bottom="1.0236220472440944" header="0.78740157480314965" footer="0.78740157480314965"/>
  <pageSetup paperSize="9" scale="65" firstPageNumber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Normal="100" workbookViewId="0">
      <pane ySplit="2" topLeftCell="A27" activePane="bottomLeft" state="frozen"/>
      <selection pane="bottomLeft" activeCell="G19" sqref="G19"/>
    </sheetView>
  </sheetViews>
  <sheetFormatPr defaultRowHeight="13.5" x14ac:dyDescent="0.2"/>
  <cols>
    <col min="1" max="1" width="7.375" style="200" customWidth="1"/>
    <col min="2" max="2" width="57.125" style="201" customWidth="1"/>
    <col min="3" max="3" width="14.125" style="202" customWidth="1"/>
    <col min="4" max="5" width="13.875" style="202" customWidth="1"/>
    <col min="6" max="6" width="9.75" style="203" customWidth="1"/>
    <col min="7" max="7" width="12" style="180" bestFit="1" customWidth="1"/>
    <col min="8" max="16384" width="9" style="180"/>
  </cols>
  <sheetData>
    <row r="1" spans="1:6" ht="57.75" customHeight="1" x14ac:dyDescent="0.2">
      <c r="A1" s="573" t="s">
        <v>662</v>
      </c>
      <c r="B1" s="573"/>
      <c r="C1" s="573"/>
      <c r="D1" s="573"/>
      <c r="E1" s="573"/>
      <c r="F1" s="573"/>
    </row>
    <row r="2" spans="1:6" ht="28.15" customHeight="1" x14ac:dyDescent="0.2">
      <c r="A2" s="181" t="s">
        <v>1</v>
      </c>
      <c r="B2" s="182" t="s">
        <v>33</v>
      </c>
      <c r="C2" s="183" t="s">
        <v>297</v>
      </c>
      <c r="D2" s="183" t="s">
        <v>657</v>
      </c>
      <c r="E2" s="183" t="s">
        <v>658</v>
      </c>
      <c r="F2" s="184" t="s">
        <v>319</v>
      </c>
    </row>
    <row r="3" spans="1:6" x14ac:dyDescent="0.2">
      <c r="A3" s="185">
        <v>1111</v>
      </c>
      <c r="B3" s="186" t="s">
        <v>298</v>
      </c>
      <c r="C3" s="187">
        <v>26832000</v>
      </c>
      <c r="D3" s="187">
        <v>26832000</v>
      </c>
      <c r="E3" s="187">
        <v>27160092.100000001</v>
      </c>
      <c r="F3" s="189">
        <v>1.012227</v>
      </c>
    </row>
    <row r="4" spans="1:6" x14ac:dyDescent="0.2">
      <c r="A4" s="185">
        <v>1112</v>
      </c>
      <c r="B4" s="186" t="s">
        <v>299</v>
      </c>
      <c r="C4" s="187">
        <v>408000</v>
      </c>
      <c r="D4" s="187">
        <v>496800</v>
      </c>
      <c r="E4" s="187">
        <v>695961.19</v>
      </c>
      <c r="F4" s="189">
        <v>1.4008879999999999</v>
      </c>
    </row>
    <row r="5" spans="1:6" x14ac:dyDescent="0.2">
      <c r="A5" s="185">
        <v>1113</v>
      </c>
      <c r="B5" s="186" t="s">
        <v>300</v>
      </c>
      <c r="C5" s="187">
        <v>1964000</v>
      </c>
      <c r="D5" s="187">
        <v>2252200</v>
      </c>
      <c r="E5" s="187">
        <v>2348030.13</v>
      </c>
      <c r="F5" s="189">
        <v>1.0425489999999999</v>
      </c>
    </row>
    <row r="6" spans="1:6" x14ac:dyDescent="0.2">
      <c r="A6" s="185">
        <v>1121</v>
      </c>
      <c r="B6" s="186" t="s">
        <v>38</v>
      </c>
      <c r="C6" s="187">
        <v>20360000</v>
      </c>
      <c r="D6" s="187">
        <v>20360000</v>
      </c>
      <c r="E6" s="187">
        <v>21866966.350000001</v>
      </c>
      <c r="F6" s="189">
        <v>1.0740160000000001</v>
      </c>
    </row>
    <row r="7" spans="1:6" x14ac:dyDescent="0.2">
      <c r="A7" s="185">
        <v>1122</v>
      </c>
      <c r="B7" s="186" t="s">
        <v>40</v>
      </c>
      <c r="C7" s="187">
        <v>1000000</v>
      </c>
      <c r="D7" s="187">
        <v>1039700</v>
      </c>
      <c r="E7" s="187">
        <v>1039680</v>
      </c>
      <c r="F7" s="189">
        <v>0.99997999999999998</v>
      </c>
    </row>
    <row r="8" spans="1:6" x14ac:dyDescent="0.2">
      <c r="A8" s="185">
        <v>1211</v>
      </c>
      <c r="B8" s="186" t="s">
        <v>39</v>
      </c>
      <c r="C8" s="187">
        <v>48756000</v>
      </c>
      <c r="D8" s="187">
        <v>48865000</v>
      </c>
      <c r="E8" s="187">
        <v>49216242.020000003</v>
      </c>
      <c r="F8" s="189">
        <v>1.007188</v>
      </c>
    </row>
    <row r="9" spans="1:6" x14ac:dyDescent="0.2">
      <c r="A9" s="185">
        <v>1334</v>
      </c>
      <c r="B9" s="186" t="s">
        <v>301</v>
      </c>
      <c r="C9" s="187">
        <v>0</v>
      </c>
      <c r="D9" s="187">
        <v>122900</v>
      </c>
      <c r="E9" s="187">
        <v>122876.88</v>
      </c>
      <c r="F9" s="189">
        <v>0.99981100000000001</v>
      </c>
    </row>
    <row r="10" spans="1:6" x14ac:dyDescent="0.2">
      <c r="A10" s="185">
        <v>1337</v>
      </c>
      <c r="B10" s="186" t="s">
        <v>379</v>
      </c>
      <c r="C10" s="187">
        <v>3800000</v>
      </c>
      <c r="D10" s="187">
        <v>3800000</v>
      </c>
      <c r="E10" s="187">
        <v>3493233</v>
      </c>
      <c r="F10" s="189">
        <v>0.91927099999999995</v>
      </c>
    </row>
    <row r="11" spans="1:6" x14ac:dyDescent="0.2">
      <c r="A11" s="185">
        <v>1341</v>
      </c>
      <c r="B11" s="186" t="s">
        <v>36</v>
      </c>
      <c r="C11" s="187">
        <v>135000</v>
      </c>
      <c r="D11" s="187">
        <v>144700</v>
      </c>
      <c r="E11" s="187">
        <v>144951</v>
      </c>
      <c r="F11" s="189">
        <v>1.0017339999999999</v>
      </c>
    </row>
    <row r="12" spans="1:6" x14ac:dyDescent="0.2">
      <c r="A12" s="185">
        <v>1343</v>
      </c>
      <c r="B12" s="186" t="s">
        <v>302</v>
      </c>
      <c r="C12" s="187">
        <v>100000</v>
      </c>
      <c r="D12" s="187">
        <v>153600</v>
      </c>
      <c r="E12" s="187">
        <v>172646</v>
      </c>
      <c r="F12" s="189">
        <v>1.1239969999999999</v>
      </c>
    </row>
    <row r="13" spans="1:6" x14ac:dyDescent="0.2">
      <c r="A13" s="185">
        <v>1353</v>
      </c>
      <c r="B13" s="186" t="s">
        <v>303</v>
      </c>
      <c r="C13" s="187">
        <v>120000</v>
      </c>
      <c r="D13" s="187">
        <v>337200</v>
      </c>
      <c r="E13" s="187">
        <v>351900</v>
      </c>
      <c r="F13" s="189">
        <v>1.0435939999999999</v>
      </c>
    </row>
    <row r="14" spans="1:6" x14ac:dyDescent="0.2">
      <c r="A14" s="185">
        <v>1356</v>
      </c>
      <c r="B14" s="186" t="s">
        <v>304</v>
      </c>
      <c r="C14" s="187">
        <v>0</v>
      </c>
      <c r="D14" s="187">
        <v>156800</v>
      </c>
      <c r="E14" s="187">
        <v>156769</v>
      </c>
      <c r="F14" s="189">
        <v>0.99980199999999997</v>
      </c>
    </row>
    <row r="15" spans="1:6" x14ac:dyDescent="0.2">
      <c r="A15" s="185">
        <v>1361</v>
      </c>
      <c r="B15" s="186" t="s">
        <v>6</v>
      </c>
      <c r="C15" s="187">
        <v>3742000</v>
      </c>
      <c r="D15" s="187">
        <v>4845000</v>
      </c>
      <c r="E15" s="187">
        <v>4757421</v>
      </c>
      <c r="F15" s="189">
        <v>0.98192299999999999</v>
      </c>
    </row>
    <row r="16" spans="1:6" x14ac:dyDescent="0.2">
      <c r="A16" s="185">
        <v>1381</v>
      </c>
      <c r="B16" s="186" t="s">
        <v>378</v>
      </c>
      <c r="C16" s="187">
        <v>100000</v>
      </c>
      <c r="D16" s="187">
        <v>659600</v>
      </c>
      <c r="E16" s="187">
        <v>585407.14</v>
      </c>
      <c r="F16" s="189">
        <v>0.88751800000000003</v>
      </c>
    </row>
    <row r="17" spans="1:7" x14ac:dyDescent="0.2">
      <c r="A17" s="185">
        <v>1382</v>
      </c>
      <c r="B17" s="186" t="s">
        <v>660</v>
      </c>
      <c r="C17" s="187">
        <v>0</v>
      </c>
      <c r="D17" s="187">
        <v>0</v>
      </c>
      <c r="E17" s="187">
        <v>2952.51</v>
      </c>
      <c r="F17" s="189">
        <v>0</v>
      </c>
    </row>
    <row r="18" spans="1:7" x14ac:dyDescent="0.2">
      <c r="A18" s="185">
        <v>1383</v>
      </c>
      <c r="B18" s="186" t="s">
        <v>512</v>
      </c>
      <c r="C18" s="187">
        <v>0</v>
      </c>
      <c r="D18" s="187">
        <v>0</v>
      </c>
      <c r="E18" s="187">
        <v>304109.24</v>
      </c>
      <c r="F18" s="189">
        <v>0</v>
      </c>
    </row>
    <row r="19" spans="1:7" x14ac:dyDescent="0.2">
      <c r="A19" s="185">
        <v>1385</v>
      </c>
      <c r="B19" s="186" t="s">
        <v>380</v>
      </c>
      <c r="C19" s="187">
        <v>5900000</v>
      </c>
      <c r="D19" s="187">
        <v>9748300</v>
      </c>
      <c r="E19" s="187">
        <v>9832610.1500000004</v>
      </c>
      <c r="F19" s="189">
        <v>1.008648</v>
      </c>
      <c r="G19" s="204"/>
    </row>
    <row r="20" spans="1:7" x14ac:dyDescent="0.2">
      <c r="A20" s="185">
        <v>1511</v>
      </c>
      <c r="B20" s="186" t="s">
        <v>37</v>
      </c>
      <c r="C20" s="187">
        <v>4200000</v>
      </c>
      <c r="D20" s="187">
        <v>4200000</v>
      </c>
      <c r="E20" s="187">
        <v>4890452.0999999996</v>
      </c>
      <c r="F20" s="189">
        <v>1.164393</v>
      </c>
    </row>
    <row r="21" spans="1:7" x14ac:dyDescent="0.2">
      <c r="A21" s="195" t="s">
        <v>309</v>
      </c>
      <c r="B21" s="196"/>
      <c r="C21" s="197">
        <v>117417000</v>
      </c>
      <c r="D21" s="197">
        <v>124013800</v>
      </c>
      <c r="E21" s="197">
        <v>127142299.81</v>
      </c>
      <c r="F21" s="199">
        <v>1.0252270296531516</v>
      </c>
    </row>
    <row r="22" spans="1:7" s="209" customFormat="1" x14ac:dyDescent="0.2">
      <c r="A22" s="205"/>
      <c r="B22" s="206"/>
      <c r="C22" s="207"/>
      <c r="D22" s="207"/>
      <c r="E22" s="207"/>
      <c r="F22" s="208"/>
    </row>
    <row r="23" spans="1:7" ht="27" x14ac:dyDescent="0.2">
      <c r="A23" s="181" t="s">
        <v>1</v>
      </c>
      <c r="B23" s="182" t="s">
        <v>34</v>
      </c>
      <c r="C23" s="183" t="s">
        <v>297</v>
      </c>
      <c r="D23" s="183" t="s">
        <v>657</v>
      </c>
      <c r="E23" s="183" t="s">
        <v>658</v>
      </c>
      <c r="F23" s="184" t="s">
        <v>319</v>
      </c>
    </row>
    <row r="24" spans="1:7" x14ac:dyDescent="0.2">
      <c r="A24" s="185">
        <v>2111</v>
      </c>
      <c r="B24" s="186" t="s">
        <v>306</v>
      </c>
      <c r="C24" s="187">
        <v>2665000</v>
      </c>
      <c r="D24" s="187">
        <v>3256000</v>
      </c>
      <c r="E24" s="187">
        <v>3223917.65</v>
      </c>
      <c r="F24" s="189">
        <v>0.99014599999999997</v>
      </c>
    </row>
    <row r="25" spans="1:7" x14ac:dyDescent="0.2">
      <c r="A25" s="185">
        <v>2119</v>
      </c>
      <c r="B25" s="186" t="s">
        <v>7</v>
      </c>
      <c r="C25" s="187">
        <v>30000</v>
      </c>
      <c r="D25" s="187">
        <v>51600</v>
      </c>
      <c r="E25" s="187">
        <v>51518</v>
      </c>
      <c r="F25" s="189">
        <v>0.99841000000000002</v>
      </c>
    </row>
    <row r="26" spans="1:7" x14ac:dyDescent="0.2">
      <c r="A26" s="185">
        <v>2122</v>
      </c>
      <c r="B26" s="186" t="s">
        <v>554</v>
      </c>
      <c r="C26" s="187">
        <v>0</v>
      </c>
      <c r="D26" s="187">
        <v>1640000</v>
      </c>
      <c r="E26" s="187">
        <v>1640000</v>
      </c>
      <c r="F26" s="189">
        <v>1</v>
      </c>
    </row>
    <row r="27" spans="1:7" x14ac:dyDescent="0.2">
      <c r="A27" s="185">
        <v>2141</v>
      </c>
      <c r="B27" s="186" t="s">
        <v>8</v>
      </c>
      <c r="C27" s="187">
        <v>5100</v>
      </c>
      <c r="D27" s="187">
        <v>5100</v>
      </c>
      <c r="E27" s="187">
        <v>2364.7800000000002</v>
      </c>
      <c r="F27" s="189">
        <v>0.46368199999999998</v>
      </c>
    </row>
    <row r="28" spans="1:7" x14ac:dyDescent="0.2">
      <c r="A28" s="185">
        <v>2143</v>
      </c>
      <c r="B28" s="186" t="s">
        <v>661</v>
      </c>
      <c r="C28" s="187">
        <v>0</v>
      </c>
      <c r="D28" s="187">
        <v>0</v>
      </c>
      <c r="E28" s="187">
        <v>11065.11</v>
      </c>
      <c r="F28" s="189">
        <v>0</v>
      </c>
    </row>
    <row r="29" spans="1:7" x14ac:dyDescent="0.2">
      <c r="A29" s="185">
        <v>2212</v>
      </c>
      <c r="B29" s="186" t="s">
        <v>307</v>
      </c>
      <c r="C29" s="187">
        <v>5620000</v>
      </c>
      <c r="D29" s="187">
        <v>11374200</v>
      </c>
      <c r="E29" s="187">
        <v>11812581.34</v>
      </c>
      <c r="F29" s="189">
        <v>1.0385409999999999</v>
      </c>
    </row>
    <row r="30" spans="1:7" x14ac:dyDescent="0.2">
      <c r="A30" s="185">
        <v>2222</v>
      </c>
      <c r="B30" s="186" t="s">
        <v>381</v>
      </c>
      <c r="C30" s="187">
        <v>0</v>
      </c>
      <c r="D30" s="187">
        <v>19600</v>
      </c>
      <c r="E30" s="187">
        <v>19570.34</v>
      </c>
      <c r="F30" s="189">
        <v>0.99848599999999998</v>
      </c>
    </row>
    <row r="31" spans="1:7" x14ac:dyDescent="0.2">
      <c r="A31" s="185">
        <v>2229</v>
      </c>
      <c r="B31" s="186" t="s">
        <v>308</v>
      </c>
      <c r="C31" s="187">
        <v>0</v>
      </c>
      <c r="D31" s="187">
        <v>306200</v>
      </c>
      <c r="E31" s="187">
        <v>306163.92</v>
      </c>
      <c r="F31" s="189">
        <v>0.99988200000000005</v>
      </c>
    </row>
    <row r="32" spans="1:7" x14ac:dyDescent="0.2">
      <c r="A32" s="185">
        <v>2321</v>
      </c>
      <c r="B32" s="186" t="s">
        <v>9</v>
      </c>
      <c r="C32" s="187">
        <v>10000</v>
      </c>
      <c r="D32" s="187">
        <v>17000</v>
      </c>
      <c r="E32" s="187">
        <v>17000</v>
      </c>
      <c r="F32" s="189">
        <v>1</v>
      </c>
    </row>
    <row r="33" spans="1:6" x14ac:dyDescent="0.2">
      <c r="A33" s="185">
        <v>2322</v>
      </c>
      <c r="B33" s="186" t="s">
        <v>242</v>
      </c>
      <c r="C33" s="187">
        <v>0</v>
      </c>
      <c r="D33" s="187">
        <v>34500</v>
      </c>
      <c r="E33" s="187">
        <v>34429</v>
      </c>
      <c r="F33" s="189">
        <v>0.997942</v>
      </c>
    </row>
    <row r="34" spans="1:6" x14ac:dyDescent="0.2">
      <c r="A34" s="185">
        <v>2328</v>
      </c>
      <c r="B34" s="186" t="s">
        <v>382</v>
      </c>
      <c r="C34" s="187">
        <v>0</v>
      </c>
      <c r="D34" s="187">
        <v>0</v>
      </c>
      <c r="E34" s="187">
        <v>104481.33</v>
      </c>
      <c r="F34" s="189">
        <v>0</v>
      </c>
    </row>
    <row r="35" spans="1:6" x14ac:dyDescent="0.2">
      <c r="A35" s="195" t="s">
        <v>309</v>
      </c>
      <c r="B35" s="196"/>
      <c r="C35" s="197">
        <v>8330100</v>
      </c>
      <c r="D35" s="197">
        <v>16704200</v>
      </c>
      <c r="E35" s="197">
        <v>17223091.469999999</v>
      </c>
      <c r="F35" s="199">
        <v>1.0310635331234062</v>
      </c>
    </row>
    <row r="37" spans="1:6" ht="27" x14ac:dyDescent="0.2">
      <c r="A37" s="181" t="s">
        <v>1</v>
      </c>
      <c r="B37" s="182" t="s">
        <v>35</v>
      </c>
      <c r="C37" s="183" t="s">
        <v>297</v>
      </c>
      <c r="D37" s="183" t="s">
        <v>657</v>
      </c>
      <c r="E37" s="183" t="s">
        <v>658</v>
      </c>
      <c r="F37" s="184" t="s">
        <v>319</v>
      </c>
    </row>
    <row r="38" spans="1:6" x14ac:dyDescent="0.2">
      <c r="A38" s="185">
        <v>3111</v>
      </c>
      <c r="B38" s="186" t="s">
        <v>10</v>
      </c>
      <c r="C38" s="187">
        <v>200000</v>
      </c>
      <c r="D38" s="187">
        <v>1405400</v>
      </c>
      <c r="E38" s="187">
        <v>1405358.66</v>
      </c>
      <c r="F38" s="189">
        <v>0.99997000000000003</v>
      </c>
    </row>
    <row r="39" spans="1:6" x14ac:dyDescent="0.2">
      <c r="A39" s="195" t="s">
        <v>309</v>
      </c>
      <c r="B39" s="196"/>
      <c r="C39" s="197">
        <v>200000</v>
      </c>
      <c r="D39" s="197">
        <v>1405400</v>
      </c>
      <c r="E39" s="197">
        <v>1405358.66</v>
      </c>
      <c r="F39" s="199">
        <v>0.99997058488686497</v>
      </c>
    </row>
    <row r="41" spans="1:6" ht="27" x14ac:dyDescent="0.2">
      <c r="A41" s="181" t="s">
        <v>1</v>
      </c>
      <c r="B41" s="182" t="s">
        <v>359</v>
      </c>
      <c r="C41" s="183" t="s">
        <v>297</v>
      </c>
      <c r="D41" s="183" t="s">
        <v>657</v>
      </c>
      <c r="E41" s="183" t="s">
        <v>658</v>
      </c>
      <c r="F41" s="184" t="s">
        <v>319</v>
      </c>
    </row>
    <row r="42" spans="1:6" x14ac:dyDescent="0.2">
      <c r="A42" s="185">
        <v>4111</v>
      </c>
      <c r="B42" s="186" t="s">
        <v>310</v>
      </c>
      <c r="C42" s="187">
        <v>0</v>
      </c>
      <c r="D42" s="187">
        <v>261700</v>
      </c>
      <c r="E42" s="187">
        <v>261630</v>
      </c>
      <c r="F42" s="189">
        <v>0.99973199999999995</v>
      </c>
    </row>
    <row r="43" spans="1:6" x14ac:dyDescent="0.2">
      <c r="A43" s="185">
        <v>4112</v>
      </c>
      <c r="B43" s="186" t="s">
        <v>311</v>
      </c>
      <c r="C43" s="187">
        <v>21665000</v>
      </c>
      <c r="D43" s="187">
        <v>22811300</v>
      </c>
      <c r="E43" s="187">
        <v>22811268</v>
      </c>
      <c r="F43" s="189">
        <v>0.99999800000000005</v>
      </c>
    </row>
    <row r="44" spans="1:6" x14ac:dyDescent="0.2">
      <c r="A44" s="185">
        <v>4116</v>
      </c>
      <c r="B44" s="186" t="s">
        <v>312</v>
      </c>
      <c r="C44" s="187">
        <v>432000</v>
      </c>
      <c r="D44" s="187">
        <v>15392000</v>
      </c>
      <c r="E44" s="187">
        <v>15391275.310000001</v>
      </c>
      <c r="F44" s="189">
        <v>0.99995199999999995</v>
      </c>
    </row>
    <row r="45" spans="1:6" x14ac:dyDescent="0.2">
      <c r="A45" s="185">
        <v>4121</v>
      </c>
      <c r="B45" s="186" t="s">
        <v>11</v>
      </c>
      <c r="C45" s="187">
        <v>479000</v>
      </c>
      <c r="D45" s="187">
        <v>571900</v>
      </c>
      <c r="E45" s="187">
        <v>572762</v>
      </c>
      <c r="F45" s="189">
        <v>1.0015069999999999</v>
      </c>
    </row>
    <row r="46" spans="1:6" x14ac:dyDescent="0.2">
      <c r="A46" s="185">
        <v>4122</v>
      </c>
      <c r="B46" s="186" t="s">
        <v>555</v>
      </c>
      <c r="C46" s="187">
        <v>0</v>
      </c>
      <c r="D46" s="187">
        <v>1312000</v>
      </c>
      <c r="E46" s="187">
        <v>1312000</v>
      </c>
      <c r="F46" s="189">
        <v>1</v>
      </c>
    </row>
    <row r="47" spans="1:6" x14ac:dyDescent="0.2">
      <c r="A47" s="185">
        <v>4131</v>
      </c>
      <c r="B47" s="186" t="s">
        <v>313</v>
      </c>
      <c r="C47" s="187">
        <v>5950000</v>
      </c>
      <c r="D47" s="187">
        <v>5950000</v>
      </c>
      <c r="E47" s="187">
        <v>5050944.9800000004</v>
      </c>
      <c r="F47" s="189">
        <v>0.84889800000000004</v>
      </c>
    </row>
    <row r="48" spans="1:6" x14ac:dyDescent="0.2">
      <c r="A48" s="185">
        <v>4132</v>
      </c>
      <c r="B48" s="186" t="s">
        <v>12</v>
      </c>
      <c r="C48" s="187">
        <v>99800</v>
      </c>
      <c r="D48" s="187">
        <v>99800</v>
      </c>
      <c r="E48" s="187">
        <v>93778</v>
      </c>
      <c r="F48" s="189">
        <v>0.93965900000000002</v>
      </c>
    </row>
    <row r="49" spans="1:6" x14ac:dyDescent="0.2">
      <c r="A49" s="185">
        <v>4216</v>
      </c>
      <c r="B49" s="186" t="s">
        <v>340</v>
      </c>
      <c r="C49" s="187">
        <v>48783000</v>
      </c>
      <c r="D49" s="187">
        <v>76567100</v>
      </c>
      <c r="E49" s="187">
        <v>76567002.680000007</v>
      </c>
      <c r="F49" s="189">
        <v>0.99999800000000005</v>
      </c>
    </row>
    <row r="50" spans="1:6" x14ac:dyDescent="0.2">
      <c r="A50" s="185">
        <v>4222</v>
      </c>
      <c r="B50" s="186" t="s">
        <v>556</v>
      </c>
      <c r="C50" s="187">
        <v>0</v>
      </c>
      <c r="D50" s="187">
        <v>1239000</v>
      </c>
      <c r="E50" s="187">
        <v>1239000</v>
      </c>
      <c r="F50" s="189">
        <v>1</v>
      </c>
    </row>
    <row r="51" spans="1:6" x14ac:dyDescent="0.2">
      <c r="A51" s="195" t="s">
        <v>309</v>
      </c>
      <c r="B51" s="196"/>
      <c r="C51" s="197">
        <v>77408800</v>
      </c>
      <c r="D51" s="197">
        <v>124204800</v>
      </c>
      <c r="E51" s="197">
        <v>123299660.97</v>
      </c>
      <c r="F51" s="199">
        <v>0.99271252777670427</v>
      </c>
    </row>
  </sheetData>
  <mergeCells count="1">
    <mergeCell ref="A1:F1"/>
  </mergeCells>
  <printOptions horizontalCentered="1"/>
  <pageMargins left="0.19685039369791668" right="0.19685039369791668" top="0.19685039369791668" bottom="0.39370078739583336" header="0.19685039369791668" footer="0.19685039369791668"/>
  <pageSetup paperSize="9" scale="79" fitToHeight="0" orientation="portrait" r:id="rId1"/>
  <headerFooter>
    <oddFooter>&amp;R (str. &amp;P z &amp;N)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>
      <selection sqref="A1:F1"/>
    </sheetView>
  </sheetViews>
  <sheetFormatPr defaultRowHeight="12.75" x14ac:dyDescent="0.2"/>
  <cols>
    <col min="1" max="1" width="15.75" style="350" customWidth="1"/>
    <col min="2" max="3" width="15" style="350" bestFit="1" customWidth="1"/>
    <col min="4" max="5" width="13.5" style="350" bestFit="1" customWidth="1"/>
    <col min="6" max="6" width="14.125" style="350" customWidth="1"/>
    <col min="7" max="7" width="16.125" style="350" customWidth="1"/>
    <col min="8" max="8" width="11.5" style="350" bestFit="1" customWidth="1"/>
    <col min="9" max="9" width="9" style="350"/>
    <col min="10" max="10" width="12.875" style="350" bestFit="1" customWidth="1"/>
    <col min="11" max="16384" width="9" style="350"/>
  </cols>
  <sheetData>
    <row r="1" spans="1:10" ht="50.1" customHeight="1" x14ac:dyDescent="0.25">
      <c r="A1" s="654" t="s">
        <v>1064</v>
      </c>
      <c r="B1" s="654"/>
      <c r="C1" s="654"/>
      <c r="D1" s="654"/>
      <c r="E1" s="654"/>
      <c r="F1" s="654"/>
      <c r="G1" s="400"/>
    </row>
    <row r="2" spans="1:10" ht="14.25" x14ac:dyDescent="0.2">
      <c r="A2" s="734" t="s">
        <v>1011</v>
      </c>
      <c r="B2" s="734"/>
      <c r="C2" s="734" t="s">
        <v>1012</v>
      </c>
      <c r="D2" s="735" t="s">
        <v>1013</v>
      </c>
      <c r="E2" s="735"/>
      <c r="F2" s="735"/>
    </row>
    <row r="3" spans="1:10" ht="14.25" x14ac:dyDescent="0.2">
      <c r="A3" s="734"/>
      <c r="B3" s="734"/>
      <c r="C3" s="734"/>
      <c r="D3" s="466" t="s">
        <v>1014</v>
      </c>
      <c r="E3" s="466" t="s">
        <v>1015</v>
      </c>
      <c r="F3" s="466" t="s">
        <v>1016</v>
      </c>
    </row>
    <row r="4" spans="1:10" ht="15" x14ac:dyDescent="0.25">
      <c r="A4" s="401" t="s">
        <v>1017</v>
      </c>
      <c r="B4" s="471">
        <v>987275.07</v>
      </c>
      <c r="C4" s="471">
        <f>B4*0.09</f>
        <v>88854.756299999994</v>
      </c>
      <c r="D4" s="471">
        <f>B4*0.35</f>
        <v>345546.27449999994</v>
      </c>
      <c r="E4" s="471">
        <f>B4*0.365</f>
        <v>360355.40054999996</v>
      </c>
      <c r="F4" s="471">
        <f>B4*0.195</f>
        <v>192518.63865000001</v>
      </c>
      <c r="G4" s="402"/>
      <c r="H4" s="403"/>
      <c r="J4" s="404"/>
    </row>
    <row r="5" spans="1:10" ht="15" x14ac:dyDescent="0.25">
      <c r="A5" s="401" t="s">
        <v>915</v>
      </c>
      <c r="B5" s="471">
        <v>96606.25</v>
      </c>
      <c r="C5" s="471">
        <v>21992</v>
      </c>
      <c r="D5" s="471">
        <f>11065+1009</f>
        <v>12074</v>
      </c>
      <c r="E5" s="471">
        <f>5802+6052</f>
        <v>11854</v>
      </c>
      <c r="F5" s="471">
        <v>50686.25</v>
      </c>
      <c r="G5" s="402"/>
      <c r="J5" s="404"/>
    </row>
    <row r="6" spans="1:10" ht="15" x14ac:dyDescent="0.25">
      <c r="A6" s="401" t="s">
        <v>916</v>
      </c>
      <c r="B6" s="471">
        <v>614511.14</v>
      </c>
      <c r="C6" s="471">
        <f>51553.17+10140+32648.63+32648.63+51553.17+13572.29+36971.18</f>
        <v>229087.07</v>
      </c>
      <c r="D6" s="471">
        <f>32648.63+32648.63</f>
        <v>65297.26</v>
      </c>
      <c r="E6" s="471">
        <f>32648.63+24170.19</f>
        <v>56818.82</v>
      </c>
      <c r="F6" s="471">
        <v>263307.99</v>
      </c>
      <c r="G6" s="402"/>
      <c r="H6" s="405"/>
      <c r="J6" s="404"/>
    </row>
    <row r="7" spans="1:10" ht="15" x14ac:dyDescent="0.25">
      <c r="A7" s="401" t="s">
        <v>924</v>
      </c>
      <c r="B7" s="471">
        <v>-43200.5</v>
      </c>
      <c r="C7" s="471">
        <v>24638</v>
      </c>
      <c r="D7" s="471">
        <v>0</v>
      </c>
      <c r="E7" s="471">
        <v>0</v>
      </c>
      <c r="F7" s="471">
        <v>-67838.5</v>
      </c>
      <c r="G7" s="402"/>
      <c r="J7" s="404"/>
    </row>
    <row r="8" spans="1:10" ht="15" x14ac:dyDescent="0.25">
      <c r="A8" s="401" t="s">
        <v>1018</v>
      </c>
      <c r="B8" s="471">
        <v>758561.23</v>
      </c>
      <c r="C8" s="471">
        <f>699778.37+28572.07+6995.05</f>
        <v>735345.49</v>
      </c>
      <c r="D8" s="471">
        <v>0</v>
      </c>
      <c r="E8" s="471">
        <v>0</v>
      </c>
      <c r="F8" s="471">
        <v>23215.74</v>
      </c>
      <c r="G8" s="402"/>
    </row>
    <row r="9" spans="1:10" ht="15" x14ac:dyDescent="0.25">
      <c r="A9" s="401" t="s">
        <v>1019</v>
      </c>
      <c r="B9" s="471">
        <f>283480.03</f>
        <v>283480.03000000003</v>
      </c>
      <c r="C9" s="471">
        <f>-3.24+(10*100)+(6*33.33)+4776.48+5460+1450.54</f>
        <v>12883.759999999998</v>
      </c>
      <c r="D9" s="471">
        <v>36971.18</v>
      </c>
      <c r="E9" s="471">
        <f>5529.44</f>
        <v>5529.44</v>
      </c>
      <c r="F9" s="471">
        <v>228095.65</v>
      </c>
      <c r="G9" s="402"/>
      <c r="H9" s="403"/>
    </row>
    <row r="10" spans="1:10" ht="15" customHeight="1" x14ac:dyDescent="0.25">
      <c r="A10" s="401" t="s">
        <v>316</v>
      </c>
      <c r="B10" s="471">
        <v>57695.63</v>
      </c>
      <c r="C10" s="471">
        <v>57695.63</v>
      </c>
      <c r="D10" s="471">
        <v>0</v>
      </c>
      <c r="E10" s="471">
        <v>0</v>
      </c>
      <c r="F10" s="471">
        <v>0</v>
      </c>
      <c r="G10" s="402"/>
    </row>
    <row r="11" spans="1:10" ht="15" x14ac:dyDescent="0.25">
      <c r="A11" s="401" t="s">
        <v>925</v>
      </c>
      <c r="B11" s="471">
        <f>113450+22040+690+624.5-1971</f>
        <v>134833.5</v>
      </c>
      <c r="C11" s="471">
        <v>0</v>
      </c>
      <c r="D11" s="471">
        <f>22040</f>
        <v>22040</v>
      </c>
      <c r="E11" s="471">
        <v>0</v>
      </c>
      <c r="F11" s="471">
        <f>113450+690+624.5-1971</f>
        <v>112793.5</v>
      </c>
      <c r="G11" s="402"/>
    </row>
    <row r="12" spans="1:10" ht="14.25" x14ac:dyDescent="0.2">
      <c r="A12" s="449" t="s">
        <v>41</v>
      </c>
      <c r="B12" s="472">
        <f t="shared" ref="B12:F12" si="0">SUM(B4:B11)</f>
        <v>2889762.3499999996</v>
      </c>
      <c r="C12" s="472">
        <f t="shared" si="0"/>
        <v>1170496.7063</v>
      </c>
      <c r="D12" s="472">
        <f t="shared" si="0"/>
        <v>481928.71449999994</v>
      </c>
      <c r="E12" s="472">
        <f t="shared" si="0"/>
        <v>434557.66054999997</v>
      </c>
      <c r="F12" s="472">
        <f t="shared" si="0"/>
        <v>802779.26864999998</v>
      </c>
      <c r="G12" s="406"/>
    </row>
    <row r="15" spans="1:10" ht="14.25" x14ac:dyDescent="0.2">
      <c r="A15" s="736" t="s">
        <v>1010</v>
      </c>
      <c r="B15" s="736"/>
      <c r="C15" s="736"/>
      <c r="D15" s="736"/>
      <c r="E15" s="736"/>
      <c r="F15" s="736"/>
    </row>
  </sheetData>
  <mergeCells count="5">
    <mergeCell ref="A2:B3"/>
    <mergeCell ref="C2:C3"/>
    <mergeCell ref="D2:F2"/>
    <mergeCell ref="A15:F15"/>
    <mergeCell ref="A1:F1"/>
  </mergeCells>
  <pageMargins left="0.7" right="0.7" top="0.78740157499999996" bottom="0.78740157499999996" header="0.3" footer="0.3"/>
  <pageSetup paperSize="9" scale="94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opLeftCell="A19" workbookViewId="0">
      <selection activeCell="B40" sqref="B40"/>
    </sheetView>
  </sheetViews>
  <sheetFormatPr defaultRowHeight="12.75" x14ac:dyDescent="0.2"/>
  <cols>
    <col min="1" max="1" width="9" style="350"/>
    <col min="2" max="2" width="22.875" style="350" customWidth="1"/>
    <col min="3" max="3" width="14.75" style="350" customWidth="1"/>
    <col min="4" max="4" width="34.375" style="350" customWidth="1"/>
    <col min="5" max="7" width="9" style="350"/>
    <col min="8" max="8" width="27.75" style="350" customWidth="1"/>
    <col min="9" max="9" width="16.375" style="350" customWidth="1"/>
    <col min="10" max="10" width="16.5" style="350" customWidth="1"/>
    <col min="11" max="16384" width="9" style="350"/>
  </cols>
  <sheetData>
    <row r="1" spans="1:11" ht="50.1" customHeight="1" x14ac:dyDescent="0.2">
      <c r="A1" s="775" t="s">
        <v>1065</v>
      </c>
      <c r="B1" s="775"/>
      <c r="C1" s="775"/>
      <c r="D1" s="775"/>
      <c r="E1" s="485"/>
      <c r="F1" s="485"/>
    </row>
    <row r="2" spans="1:11" ht="15" customHeight="1" x14ac:dyDescent="0.2">
      <c r="A2" s="772" t="s">
        <v>1058</v>
      </c>
      <c r="B2" s="773"/>
      <c r="C2" s="773"/>
      <c r="D2" s="774"/>
      <c r="E2" s="485"/>
      <c r="F2" s="485"/>
    </row>
    <row r="3" spans="1:11" ht="18" customHeight="1" x14ac:dyDescent="0.2">
      <c r="A3" s="768" t="s">
        <v>910</v>
      </c>
      <c r="B3" s="769"/>
      <c r="C3" s="770" t="s">
        <v>926</v>
      </c>
      <c r="D3" s="771"/>
    </row>
    <row r="4" spans="1:11" ht="15" customHeight="1" x14ac:dyDescent="0.2">
      <c r="A4" s="745" t="s">
        <v>1020</v>
      </c>
      <c r="B4" s="746"/>
      <c r="C4" s="747">
        <v>5730075.2999999998</v>
      </c>
      <c r="D4" s="748"/>
    </row>
    <row r="5" spans="1:11" ht="15" customHeight="1" x14ac:dyDescent="0.2">
      <c r="A5" s="757" t="s">
        <v>1021</v>
      </c>
      <c r="B5" s="758"/>
      <c r="C5" s="759">
        <v>3001999.49</v>
      </c>
      <c r="D5" s="760"/>
    </row>
    <row r="6" spans="1:11" ht="15" customHeight="1" x14ac:dyDescent="0.2">
      <c r="A6" s="749" t="s">
        <v>1022</v>
      </c>
      <c r="B6" s="750"/>
      <c r="C6" s="751">
        <v>6585538.8499999996</v>
      </c>
      <c r="D6" s="752"/>
    </row>
    <row r="7" spans="1:11" ht="15" customHeight="1" x14ac:dyDescent="0.2">
      <c r="A7" s="753" t="s">
        <v>943</v>
      </c>
      <c r="B7" s="754"/>
      <c r="C7" s="755">
        <f>SUM(C4:D6)</f>
        <v>15317613.639999999</v>
      </c>
      <c r="D7" s="756"/>
    </row>
    <row r="8" spans="1:11" x14ac:dyDescent="0.2">
      <c r="A8" s="407"/>
      <c r="B8" s="407"/>
      <c r="C8" s="407"/>
      <c r="D8" s="407"/>
    </row>
    <row r="9" spans="1:11" x14ac:dyDescent="0.2">
      <c r="A9" s="407"/>
      <c r="B9" s="407"/>
      <c r="C9" s="407"/>
      <c r="D9" s="407"/>
      <c r="G9" s="413"/>
      <c r="H9" s="413"/>
      <c r="I9" s="413"/>
      <c r="J9" s="414"/>
    </row>
    <row r="10" spans="1:11" x14ac:dyDescent="0.2">
      <c r="A10" s="407"/>
      <c r="B10" s="407"/>
      <c r="C10" s="407"/>
      <c r="D10" s="407"/>
      <c r="G10" s="418"/>
      <c r="H10" s="415"/>
      <c r="I10" s="416"/>
      <c r="J10" s="420"/>
    </row>
    <row r="11" spans="1:11" x14ac:dyDescent="0.2">
      <c r="A11" s="407"/>
      <c r="B11" s="407"/>
      <c r="C11" s="407"/>
      <c r="D11" s="407"/>
      <c r="G11" s="418"/>
      <c r="H11" s="415"/>
      <c r="I11" s="416"/>
      <c r="J11" s="418"/>
      <c r="K11" s="370"/>
    </row>
    <row r="12" spans="1:11" ht="15" customHeight="1" x14ac:dyDescent="0.2">
      <c r="A12" s="765" t="s">
        <v>1027</v>
      </c>
      <c r="B12" s="766"/>
      <c r="C12" s="766"/>
      <c r="D12" s="767"/>
      <c r="G12" s="418"/>
      <c r="H12" s="415"/>
      <c r="I12" s="416"/>
      <c r="J12" s="418"/>
    </row>
    <row r="13" spans="1:11" ht="14.25" x14ac:dyDescent="0.2">
      <c r="A13" s="768" t="s">
        <v>910</v>
      </c>
      <c r="B13" s="769"/>
      <c r="C13" s="770" t="s">
        <v>926</v>
      </c>
      <c r="D13" s="771"/>
      <c r="G13" s="418"/>
      <c r="H13" s="415"/>
      <c r="I13" s="416"/>
      <c r="J13" s="418"/>
    </row>
    <row r="14" spans="1:11" ht="15" customHeight="1" x14ac:dyDescent="0.2">
      <c r="A14" s="745" t="s">
        <v>1030</v>
      </c>
      <c r="B14" s="746"/>
      <c r="C14" s="747">
        <v>5828317.3200000003</v>
      </c>
      <c r="D14" s="748"/>
      <c r="G14" s="418"/>
      <c r="H14" s="415"/>
      <c r="I14" s="416"/>
      <c r="J14" s="418"/>
    </row>
    <row r="15" spans="1:11" ht="15" customHeight="1" x14ac:dyDescent="0.2">
      <c r="A15" s="757" t="s">
        <v>1032</v>
      </c>
      <c r="B15" s="758"/>
      <c r="C15" s="759">
        <v>458847.58</v>
      </c>
      <c r="D15" s="760"/>
      <c r="G15" s="418"/>
      <c r="H15" s="415"/>
      <c r="I15" s="416"/>
      <c r="J15" s="418"/>
    </row>
    <row r="16" spans="1:11" ht="15" customHeight="1" x14ac:dyDescent="0.2">
      <c r="A16" s="757" t="s">
        <v>1034</v>
      </c>
      <c r="B16" s="758"/>
      <c r="C16" s="759">
        <v>35000</v>
      </c>
      <c r="D16" s="760"/>
      <c r="G16" s="418"/>
      <c r="H16" s="415"/>
      <c r="I16" s="416"/>
      <c r="J16" s="418"/>
    </row>
    <row r="17" spans="1:12" ht="15" customHeight="1" x14ac:dyDescent="0.2">
      <c r="A17" s="761" t="s">
        <v>1036</v>
      </c>
      <c r="B17" s="762"/>
      <c r="C17" s="763">
        <v>150138.01</v>
      </c>
      <c r="D17" s="764"/>
      <c r="G17" s="418"/>
      <c r="H17" s="415"/>
      <c r="I17" s="416"/>
      <c r="J17" s="418"/>
    </row>
    <row r="18" spans="1:12" ht="15" customHeight="1" x14ac:dyDescent="0.2">
      <c r="A18" s="745" t="s">
        <v>1038</v>
      </c>
      <c r="B18" s="746"/>
      <c r="C18" s="747">
        <v>135446.26</v>
      </c>
      <c r="D18" s="748"/>
      <c r="G18" s="418"/>
      <c r="H18" s="415"/>
      <c r="I18" s="416"/>
      <c r="J18" s="418"/>
    </row>
    <row r="19" spans="1:12" ht="15" customHeight="1" x14ac:dyDescent="0.2">
      <c r="A19" s="757" t="s">
        <v>1039</v>
      </c>
      <c r="B19" s="758"/>
      <c r="C19" s="759">
        <v>1602925.5</v>
      </c>
      <c r="D19" s="760"/>
      <c r="G19" s="418"/>
      <c r="H19" s="415"/>
      <c r="I19" s="416"/>
      <c r="J19" s="418"/>
    </row>
    <row r="20" spans="1:12" ht="15" customHeight="1" x14ac:dyDescent="0.2">
      <c r="A20" s="761" t="s">
        <v>1041</v>
      </c>
      <c r="B20" s="762"/>
      <c r="C20" s="763">
        <v>22654.58</v>
      </c>
      <c r="D20" s="764"/>
      <c r="G20" s="419"/>
      <c r="H20" s="417"/>
      <c r="I20" s="412"/>
      <c r="J20" s="419"/>
      <c r="L20" s="370"/>
    </row>
    <row r="21" spans="1:12" ht="15" customHeight="1" x14ac:dyDescent="0.2">
      <c r="A21" s="745" t="s">
        <v>1042</v>
      </c>
      <c r="B21" s="746"/>
      <c r="C21" s="747">
        <v>336167</v>
      </c>
      <c r="D21" s="748"/>
      <c r="G21" s="419"/>
      <c r="H21" s="417"/>
      <c r="I21" s="412"/>
      <c r="J21" s="419"/>
      <c r="L21" s="370"/>
    </row>
    <row r="22" spans="1:12" ht="15" customHeight="1" x14ac:dyDescent="0.2">
      <c r="A22" s="749" t="s">
        <v>1043</v>
      </c>
      <c r="B22" s="750"/>
      <c r="C22" s="751">
        <v>308190.67</v>
      </c>
      <c r="D22" s="752"/>
      <c r="G22" s="419"/>
      <c r="H22" s="417"/>
      <c r="I22" s="412"/>
      <c r="J22" s="419"/>
    </row>
    <row r="23" spans="1:12" ht="14.25" x14ac:dyDescent="0.2">
      <c r="A23" s="753" t="s">
        <v>1045</v>
      </c>
      <c r="B23" s="754"/>
      <c r="C23" s="755">
        <f>SUM(C14:D22)</f>
        <v>8877686.9199999999</v>
      </c>
      <c r="D23" s="756"/>
      <c r="G23" s="419"/>
      <c r="H23" s="417"/>
      <c r="I23" s="412"/>
      <c r="J23" s="419"/>
    </row>
    <row r="24" spans="1:12" ht="14.25" x14ac:dyDescent="0.2">
      <c r="A24" s="486"/>
      <c r="B24" s="486"/>
      <c r="C24" s="487"/>
      <c r="D24" s="487"/>
      <c r="G24" s="419"/>
      <c r="H24" s="417"/>
      <c r="I24" s="412"/>
      <c r="J24" s="419"/>
    </row>
    <row r="25" spans="1:12" ht="14.25" x14ac:dyDescent="0.2">
      <c r="A25" s="488" t="s">
        <v>1059</v>
      </c>
      <c r="G25" s="419"/>
      <c r="H25" s="417"/>
      <c r="I25" s="412"/>
      <c r="J25" s="419"/>
    </row>
    <row r="26" spans="1:12" ht="13.5" customHeight="1" x14ac:dyDescent="0.2">
      <c r="A26" s="408" t="s">
        <v>42</v>
      </c>
      <c r="B26" s="409" t="s">
        <v>1023</v>
      </c>
      <c r="C26" s="409" t="s">
        <v>926</v>
      </c>
      <c r="D26" s="410" t="s">
        <v>41</v>
      </c>
      <c r="G26" s="415"/>
      <c r="H26" s="415"/>
      <c r="I26" s="415"/>
      <c r="J26" s="415"/>
    </row>
    <row r="27" spans="1:12" ht="15" customHeight="1" x14ac:dyDescent="0.2">
      <c r="A27" s="737" t="s">
        <v>1024</v>
      </c>
      <c r="B27" s="467" t="s">
        <v>1025</v>
      </c>
      <c r="C27" s="468">
        <v>700.15</v>
      </c>
      <c r="D27" s="741">
        <f>SUM(C27:C41)</f>
        <v>308190.67</v>
      </c>
      <c r="G27" s="415"/>
      <c r="H27" s="415"/>
      <c r="I27" s="415"/>
      <c r="J27" s="415"/>
    </row>
    <row r="28" spans="1:12" ht="15" customHeight="1" x14ac:dyDescent="0.2">
      <c r="A28" s="738"/>
      <c r="B28" s="467" t="s">
        <v>1026</v>
      </c>
      <c r="C28" s="468">
        <v>20880</v>
      </c>
      <c r="D28" s="742"/>
      <c r="G28" s="418"/>
      <c r="H28" s="417"/>
      <c r="I28" s="412"/>
      <c r="J28" s="420"/>
    </row>
    <row r="29" spans="1:12" ht="15" customHeight="1" x14ac:dyDescent="0.2">
      <c r="A29" s="738"/>
      <c r="B29" s="467" t="s">
        <v>1028</v>
      </c>
      <c r="C29" s="468">
        <v>18760</v>
      </c>
      <c r="D29" s="742"/>
      <c r="G29" s="418"/>
      <c r="H29" s="417"/>
      <c r="I29" s="412"/>
      <c r="J29" s="418"/>
    </row>
    <row r="30" spans="1:12" ht="15" customHeight="1" x14ac:dyDescent="0.2">
      <c r="A30" s="738"/>
      <c r="B30" s="467" t="s">
        <v>1029</v>
      </c>
      <c r="C30" s="468">
        <v>5460</v>
      </c>
      <c r="D30" s="742"/>
      <c r="G30" s="418"/>
      <c r="H30" s="417"/>
      <c r="I30" s="412"/>
      <c r="J30" s="418"/>
    </row>
    <row r="31" spans="1:12" ht="15" customHeight="1" x14ac:dyDescent="0.2">
      <c r="A31" s="738"/>
      <c r="B31" s="467" t="s">
        <v>1031</v>
      </c>
      <c r="C31" s="468">
        <v>5662</v>
      </c>
      <c r="D31" s="742"/>
      <c r="G31" s="418"/>
      <c r="H31" s="417"/>
      <c r="I31" s="412"/>
      <c r="J31" s="418"/>
    </row>
    <row r="32" spans="1:12" ht="15" customHeight="1" x14ac:dyDescent="0.2">
      <c r="A32" s="738"/>
      <c r="B32" s="467" t="s">
        <v>1033</v>
      </c>
      <c r="C32" s="468">
        <v>11035.2</v>
      </c>
      <c r="D32" s="742"/>
      <c r="G32" s="418"/>
      <c r="H32" s="417"/>
      <c r="I32" s="412"/>
      <c r="J32" s="418"/>
    </row>
    <row r="33" spans="1:10" ht="15" customHeight="1" x14ac:dyDescent="0.2">
      <c r="A33" s="738"/>
      <c r="B33" s="467" t="s">
        <v>1035</v>
      </c>
      <c r="C33" s="468">
        <v>3146</v>
      </c>
      <c r="D33" s="742"/>
      <c r="G33" s="419"/>
      <c r="H33" s="417"/>
      <c r="I33" s="412"/>
      <c r="J33" s="419"/>
    </row>
    <row r="34" spans="1:10" ht="15" customHeight="1" x14ac:dyDescent="0.2">
      <c r="A34" s="738"/>
      <c r="B34" s="467" t="s">
        <v>1037</v>
      </c>
      <c r="C34" s="468">
        <v>10178.870000000001</v>
      </c>
      <c r="D34" s="742"/>
    </row>
    <row r="35" spans="1:10" ht="15" customHeight="1" x14ac:dyDescent="0.2">
      <c r="A35" s="738"/>
      <c r="B35" s="467" t="s">
        <v>1037</v>
      </c>
      <c r="C35" s="468">
        <v>416.83</v>
      </c>
      <c r="D35" s="742"/>
    </row>
    <row r="36" spans="1:10" ht="15" customHeight="1" x14ac:dyDescent="0.2">
      <c r="A36" s="738"/>
      <c r="B36" s="467" t="s">
        <v>1040</v>
      </c>
      <c r="C36" s="468">
        <v>23785</v>
      </c>
      <c r="D36" s="742"/>
    </row>
    <row r="37" spans="1:10" ht="15" customHeight="1" x14ac:dyDescent="0.2">
      <c r="A37" s="739"/>
      <c r="B37" s="401" t="s">
        <v>1040</v>
      </c>
      <c r="C37" s="469">
        <v>44568</v>
      </c>
      <c r="D37" s="743"/>
    </row>
    <row r="38" spans="1:10" ht="15" customHeight="1" x14ac:dyDescent="0.2">
      <c r="A38" s="739"/>
      <c r="B38" s="401" t="s">
        <v>1040</v>
      </c>
      <c r="C38" s="469">
        <v>43437</v>
      </c>
      <c r="D38" s="743"/>
    </row>
    <row r="39" spans="1:10" ht="15" customHeight="1" x14ac:dyDescent="0.2">
      <c r="A39" s="739"/>
      <c r="B39" s="401" t="s">
        <v>1044</v>
      </c>
      <c r="C39" s="469">
        <v>112291.42</v>
      </c>
      <c r="D39" s="743"/>
    </row>
    <row r="40" spans="1:10" ht="15" customHeight="1" x14ac:dyDescent="0.2">
      <c r="A40" s="739"/>
      <c r="B40" s="401" t="s">
        <v>1046</v>
      </c>
      <c r="C40" s="469">
        <v>145.19999999999999</v>
      </c>
      <c r="D40" s="743"/>
    </row>
    <row r="41" spans="1:10" ht="15" customHeight="1" x14ac:dyDescent="0.2">
      <c r="A41" s="740"/>
      <c r="B41" s="401" t="s">
        <v>1047</v>
      </c>
      <c r="C41" s="469">
        <v>7725</v>
      </c>
      <c r="D41" s="744"/>
    </row>
    <row r="42" spans="1:10" x14ac:dyDescent="0.2">
      <c r="A42" s="407"/>
      <c r="B42" s="407"/>
      <c r="C42" s="407"/>
      <c r="D42" s="411"/>
    </row>
    <row r="43" spans="1:10" x14ac:dyDescent="0.2">
      <c r="A43" s="407"/>
      <c r="B43" s="407"/>
      <c r="C43" s="407"/>
      <c r="D43" s="407"/>
    </row>
    <row r="44" spans="1:10" ht="15" customHeight="1" x14ac:dyDescent="0.2">
      <c r="A44" s="737" t="s">
        <v>1048</v>
      </c>
      <c r="B44" s="401" t="s">
        <v>1049</v>
      </c>
      <c r="C44" s="469">
        <v>24503</v>
      </c>
      <c r="D44" s="741">
        <f>SUM(C44:C49)</f>
        <v>135446.26</v>
      </c>
    </row>
    <row r="45" spans="1:10" ht="15" customHeight="1" x14ac:dyDescent="0.2">
      <c r="A45" s="738"/>
      <c r="B45" s="401" t="s">
        <v>1050</v>
      </c>
      <c r="C45" s="469">
        <v>26077</v>
      </c>
      <c r="D45" s="742"/>
    </row>
    <row r="46" spans="1:10" ht="15" customHeight="1" x14ac:dyDescent="0.2">
      <c r="A46" s="738"/>
      <c r="B46" s="401" t="s">
        <v>1051</v>
      </c>
      <c r="C46" s="469">
        <v>4792.8900000000003</v>
      </c>
      <c r="D46" s="742"/>
    </row>
    <row r="47" spans="1:10" ht="15" customHeight="1" x14ac:dyDescent="0.2">
      <c r="A47" s="738"/>
      <c r="B47" s="401" t="s">
        <v>1052</v>
      </c>
      <c r="C47" s="470">
        <v>499.97</v>
      </c>
      <c r="D47" s="742"/>
    </row>
    <row r="48" spans="1:10" ht="15" customHeight="1" x14ac:dyDescent="0.2">
      <c r="A48" s="738"/>
      <c r="B48" s="401" t="s">
        <v>1053</v>
      </c>
      <c r="C48" s="469">
        <v>54143.8</v>
      </c>
      <c r="D48" s="742"/>
    </row>
    <row r="49" spans="1:4" ht="15" customHeight="1" x14ac:dyDescent="0.2">
      <c r="A49" s="740"/>
      <c r="B49" s="401" t="s">
        <v>1054</v>
      </c>
      <c r="C49" s="469">
        <v>25429.599999999999</v>
      </c>
      <c r="D49" s="744"/>
    </row>
  </sheetData>
  <mergeCells count="39">
    <mergeCell ref="A5:B5"/>
    <mergeCell ref="C5:D5"/>
    <mergeCell ref="A2:D2"/>
    <mergeCell ref="A1:D1"/>
    <mergeCell ref="A3:B3"/>
    <mergeCell ref="C3:D3"/>
    <mergeCell ref="A4:B4"/>
    <mergeCell ref="C4:D4"/>
    <mergeCell ref="A17:B17"/>
    <mergeCell ref="C17:D17"/>
    <mergeCell ref="A6:B6"/>
    <mergeCell ref="C6:D6"/>
    <mergeCell ref="A7:B7"/>
    <mergeCell ref="C7:D7"/>
    <mergeCell ref="A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8:B18"/>
    <mergeCell ref="C18:D18"/>
    <mergeCell ref="A19:B19"/>
    <mergeCell ref="C19:D19"/>
    <mergeCell ref="A20:B20"/>
    <mergeCell ref="C20:D20"/>
    <mergeCell ref="A27:A41"/>
    <mergeCell ref="D27:D41"/>
    <mergeCell ref="A44:A49"/>
    <mergeCell ref="D44:D49"/>
    <mergeCell ref="A21:B21"/>
    <mergeCell ref="C21:D21"/>
    <mergeCell ref="A22:B22"/>
    <mergeCell ref="C22:D22"/>
    <mergeCell ref="A23:B23"/>
    <mergeCell ref="C23:D23"/>
  </mergeCells>
  <pageMargins left="0.7" right="0.7" top="0.78740157499999996" bottom="0.78740157499999996" header="0.3" footer="0.3"/>
  <pageSetup paperSize="9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8"/>
  <sheetViews>
    <sheetView workbookViewId="0">
      <selection activeCell="G118" sqref="G118"/>
    </sheetView>
  </sheetViews>
  <sheetFormatPr defaultRowHeight="15" x14ac:dyDescent="0.25"/>
  <cols>
    <col min="1" max="1" width="9" style="489"/>
    <col min="2" max="2" width="26.75" style="489" customWidth="1"/>
    <col min="3" max="3" width="15.25" style="489" customWidth="1"/>
    <col min="4" max="4" width="15.75" style="489" customWidth="1"/>
    <col min="5" max="6" width="15.875" style="489" customWidth="1"/>
    <col min="7" max="7" width="16.125" style="489" customWidth="1"/>
    <col min="8" max="9" width="13.5" style="489" bestFit="1" customWidth="1"/>
    <col min="10" max="16384" width="9" style="489"/>
  </cols>
  <sheetData>
    <row r="1" spans="2:7" ht="57.6" customHeight="1" x14ac:dyDescent="0.25">
      <c r="B1" s="806" t="s">
        <v>1066</v>
      </c>
      <c r="C1" s="807"/>
      <c r="D1" s="807"/>
      <c r="E1" s="807"/>
      <c r="F1" s="808"/>
    </row>
    <row r="2" spans="2:7" s="492" customFormat="1" ht="18" customHeight="1" x14ac:dyDescent="0.25">
      <c r="B2" s="490"/>
      <c r="C2" s="491" t="s">
        <v>106</v>
      </c>
      <c r="D2" s="491" t="s">
        <v>103</v>
      </c>
      <c r="E2" s="491" t="s">
        <v>31</v>
      </c>
      <c r="F2" s="491" t="s">
        <v>305</v>
      </c>
    </row>
    <row r="3" spans="2:7" ht="18" customHeight="1" x14ac:dyDescent="0.25">
      <c r="B3" s="809" t="s">
        <v>192</v>
      </c>
      <c r="C3" s="809"/>
      <c r="D3" s="809"/>
      <c r="E3" s="809"/>
      <c r="F3" s="809"/>
    </row>
    <row r="4" spans="2:7" ht="18" customHeight="1" x14ac:dyDescent="0.25">
      <c r="B4" s="493" t="s">
        <v>105</v>
      </c>
      <c r="C4" s="494">
        <v>55029000</v>
      </c>
      <c r="D4" s="495">
        <v>51167086.829999998</v>
      </c>
      <c r="E4" s="495">
        <v>50934140.469999999</v>
      </c>
      <c r="F4" s="496">
        <f t="shared" ref="F4:F9" si="0">E4/D4</f>
        <v>0.99544733979532685</v>
      </c>
      <c r="G4" s="497"/>
    </row>
    <row r="5" spans="2:7" ht="18" customHeight="1" x14ac:dyDescent="0.25">
      <c r="B5" s="498" t="s">
        <v>237</v>
      </c>
      <c r="C5" s="499">
        <v>1036000</v>
      </c>
      <c r="D5" s="500">
        <v>1256000</v>
      </c>
      <c r="E5" s="500">
        <v>1414535.98</v>
      </c>
      <c r="F5" s="501">
        <f t="shared" si="0"/>
        <v>1.1262229140127389</v>
      </c>
    </row>
    <row r="6" spans="2:7" ht="18" customHeight="1" x14ac:dyDescent="0.25">
      <c r="B6" s="498" t="s">
        <v>108</v>
      </c>
      <c r="C6" s="502">
        <v>55029000</v>
      </c>
      <c r="D6" s="503">
        <v>51167086.829999998</v>
      </c>
      <c r="E6" s="503">
        <v>50017659.859999999</v>
      </c>
      <c r="F6" s="504">
        <f t="shared" si="0"/>
        <v>0.97753581371910203</v>
      </c>
    </row>
    <row r="7" spans="2:7" ht="18" customHeight="1" x14ac:dyDescent="0.25">
      <c r="B7" s="498" t="s">
        <v>238</v>
      </c>
      <c r="C7" s="502">
        <v>1036000</v>
      </c>
      <c r="D7" s="503">
        <v>1256000</v>
      </c>
      <c r="E7" s="503">
        <v>1205196.6200000001</v>
      </c>
      <c r="F7" s="504">
        <f t="shared" si="0"/>
        <v>0.95955144904458611</v>
      </c>
    </row>
    <row r="8" spans="2:7" ht="18" customHeight="1" x14ac:dyDescent="0.25">
      <c r="B8" s="505" t="s">
        <v>111</v>
      </c>
      <c r="C8" s="506">
        <f>SUM(C4:C5)</f>
        <v>56065000</v>
      </c>
      <c r="D8" s="507">
        <f>SUM(D4:D5)</f>
        <v>52423086.829999998</v>
      </c>
      <c r="E8" s="507">
        <f>SUM(E4:E5)</f>
        <v>52348676.449999996</v>
      </c>
      <c r="F8" s="508">
        <f t="shared" si="0"/>
        <v>0.99858057996009841</v>
      </c>
    </row>
    <row r="9" spans="2:7" ht="18" customHeight="1" x14ac:dyDescent="0.25">
      <c r="B9" s="505" t="s">
        <v>112</v>
      </c>
      <c r="C9" s="506">
        <f>SUM(C6:C7)</f>
        <v>56065000</v>
      </c>
      <c r="D9" s="507">
        <f>SUM(D6:D7)</f>
        <v>52423086.829999998</v>
      </c>
      <c r="E9" s="507">
        <f>SUM(E6:E7)</f>
        <v>51222856.479999997</v>
      </c>
      <c r="F9" s="508">
        <f t="shared" si="0"/>
        <v>0.97710492795107307</v>
      </c>
    </row>
    <row r="10" spans="2:7" ht="18" customHeight="1" x14ac:dyDescent="0.25">
      <c r="B10" s="779" t="s">
        <v>104</v>
      </c>
      <c r="C10" s="780"/>
      <c r="D10" s="780"/>
      <c r="E10" s="780"/>
      <c r="F10" s="509">
        <f>E4-E6</f>
        <v>916480.6099999994</v>
      </c>
    </row>
    <row r="11" spans="2:7" ht="18" customHeight="1" x14ac:dyDescent="0.25">
      <c r="B11" s="810" t="s">
        <v>236</v>
      </c>
      <c r="C11" s="811"/>
      <c r="D11" s="811"/>
      <c r="E11" s="811"/>
      <c r="F11" s="509">
        <f>E5-E7</f>
        <v>209339.35999999987</v>
      </c>
    </row>
    <row r="12" spans="2:7" ht="18" customHeight="1" x14ac:dyDescent="0.25">
      <c r="B12" s="791" t="s">
        <v>250</v>
      </c>
      <c r="C12" s="792"/>
      <c r="D12" s="792"/>
      <c r="E12" s="792"/>
      <c r="F12" s="510">
        <f>SUM(F10:F11)</f>
        <v>1125819.9699999993</v>
      </c>
    </row>
    <row r="13" spans="2:7" ht="18" customHeight="1" x14ac:dyDescent="0.25">
      <c r="B13" s="779" t="s">
        <v>870</v>
      </c>
      <c r="C13" s="780"/>
      <c r="D13" s="780"/>
      <c r="E13" s="780"/>
      <c r="F13" s="793"/>
    </row>
    <row r="14" spans="2:7" ht="18" customHeight="1" x14ac:dyDescent="0.25">
      <c r="B14" s="794" t="s">
        <v>871</v>
      </c>
      <c r="C14" s="795"/>
      <c r="D14" s="795"/>
      <c r="E14" s="796"/>
      <c r="F14" s="511">
        <v>1125819.97</v>
      </c>
    </row>
    <row r="15" spans="2:7" ht="18" customHeight="1" x14ac:dyDescent="0.25">
      <c r="B15" s="794" t="s">
        <v>872</v>
      </c>
      <c r="C15" s="795"/>
      <c r="D15" s="795"/>
      <c r="E15" s="795"/>
      <c r="F15" s="512">
        <v>0</v>
      </c>
    </row>
    <row r="16" spans="2:7" ht="18" customHeight="1" x14ac:dyDescent="0.25">
      <c r="B16" s="794" t="s">
        <v>1067</v>
      </c>
      <c r="C16" s="795"/>
      <c r="D16" s="795"/>
      <c r="E16" s="796"/>
      <c r="F16" s="513">
        <v>671000</v>
      </c>
    </row>
    <row r="17" spans="1:8" ht="18" customHeight="1" x14ac:dyDescent="0.25">
      <c r="B17" s="794" t="s">
        <v>1068</v>
      </c>
      <c r="C17" s="795"/>
      <c r="D17" s="795"/>
      <c r="E17" s="795"/>
      <c r="F17" s="512">
        <v>725900</v>
      </c>
    </row>
    <row r="18" spans="1:8" ht="18" customHeight="1" x14ac:dyDescent="0.25">
      <c r="B18" s="797" t="s">
        <v>874</v>
      </c>
      <c r="C18" s="798"/>
      <c r="D18" s="798"/>
      <c r="E18" s="798"/>
      <c r="F18" s="799"/>
    </row>
    <row r="19" spans="1:8" ht="18" customHeight="1" x14ac:dyDescent="0.25">
      <c r="B19" s="779" t="s">
        <v>179</v>
      </c>
      <c r="C19" s="780"/>
      <c r="D19" s="780"/>
      <c r="E19" s="781"/>
      <c r="F19" s="514">
        <v>7576</v>
      </c>
    </row>
    <row r="20" spans="1:8" ht="18" customHeight="1" x14ac:dyDescent="0.25">
      <c r="B20" s="779" t="s">
        <v>180</v>
      </c>
      <c r="C20" s="780"/>
      <c r="D20" s="780"/>
      <c r="E20" s="781"/>
      <c r="F20" s="515">
        <v>543882.25</v>
      </c>
    </row>
    <row r="21" spans="1:8" ht="18" customHeight="1" x14ac:dyDescent="0.25">
      <c r="B21" s="779" t="s">
        <v>181</v>
      </c>
      <c r="C21" s="780"/>
      <c r="D21" s="780"/>
      <c r="E21" s="781"/>
      <c r="F21" s="515">
        <f>101868.36+1580968.98</f>
        <v>1682837.34</v>
      </c>
    </row>
    <row r="22" spans="1:8" ht="18" customHeight="1" x14ac:dyDescent="0.25">
      <c r="B22" s="779" t="s">
        <v>183</v>
      </c>
      <c r="C22" s="780"/>
      <c r="D22" s="780"/>
      <c r="E22" s="781"/>
      <c r="F22" s="515">
        <v>671997.95</v>
      </c>
    </row>
    <row r="23" spans="1:8" ht="18" customHeight="1" x14ac:dyDescent="0.25">
      <c r="B23" s="782" t="s">
        <v>76</v>
      </c>
      <c r="C23" s="783"/>
      <c r="D23" s="783"/>
      <c r="E23" s="784"/>
      <c r="F23" s="516">
        <f>SUM(F19:F22)</f>
        <v>2906293.54</v>
      </c>
      <c r="G23" s="517"/>
    </row>
    <row r="24" spans="1:8" ht="18" customHeight="1" x14ac:dyDescent="0.25">
      <c r="B24" s="797" t="s">
        <v>875</v>
      </c>
      <c r="C24" s="798"/>
      <c r="D24" s="798"/>
      <c r="E24" s="798"/>
      <c r="F24" s="799"/>
    </row>
    <row r="25" spans="1:8" ht="18" customHeight="1" x14ac:dyDescent="0.25">
      <c r="B25" s="800" t="s">
        <v>187</v>
      </c>
      <c r="C25" s="801"/>
      <c r="D25" s="801"/>
      <c r="E25" s="802"/>
      <c r="F25" s="514">
        <v>8638634.1300000008</v>
      </c>
    </row>
    <row r="26" spans="1:8" ht="18" customHeight="1" x14ac:dyDescent="0.25">
      <c r="A26" s="518"/>
      <c r="B26" s="780" t="s">
        <v>185</v>
      </c>
      <c r="C26" s="780"/>
      <c r="D26" s="780"/>
      <c r="E26" s="781"/>
      <c r="F26" s="514">
        <v>504108.36</v>
      </c>
    </row>
    <row r="27" spans="1:8" ht="18" customHeight="1" x14ac:dyDescent="0.25">
      <c r="B27" s="803" t="s">
        <v>186</v>
      </c>
      <c r="C27" s="804"/>
      <c r="D27" s="804"/>
      <c r="E27" s="805"/>
      <c r="F27" s="519">
        <f>SUM(F25:F26)</f>
        <v>9142742.4900000002</v>
      </c>
      <c r="G27" s="517"/>
      <c r="H27" s="517"/>
    </row>
    <row r="28" spans="1:8" ht="18" customHeight="1" x14ac:dyDescent="0.25">
      <c r="B28" s="788" t="s">
        <v>193</v>
      </c>
      <c r="C28" s="789"/>
      <c r="D28" s="789"/>
      <c r="E28" s="789"/>
      <c r="F28" s="790"/>
      <c r="G28" s="520"/>
      <c r="H28" s="520"/>
    </row>
    <row r="29" spans="1:8" ht="18" customHeight="1" x14ac:dyDescent="0.25">
      <c r="B29" s="521" t="s">
        <v>105</v>
      </c>
      <c r="C29" s="522">
        <v>20523930</v>
      </c>
      <c r="D29" s="523">
        <v>24002600.059999999</v>
      </c>
      <c r="E29" s="524">
        <v>23888764.670000002</v>
      </c>
      <c r="F29" s="525">
        <f t="shared" ref="F29:F34" si="1">E29/D29</f>
        <v>0.99525737254649749</v>
      </c>
      <c r="G29" s="520"/>
      <c r="H29" s="520"/>
    </row>
    <row r="30" spans="1:8" ht="18" customHeight="1" x14ac:dyDescent="0.25">
      <c r="B30" s="498" t="s">
        <v>237</v>
      </c>
      <c r="C30" s="526">
        <v>275000</v>
      </c>
      <c r="D30" s="527">
        <v>275000</v>
      </c>
      <c r="E30" s="528">
        <v>262330</v>
      </c>
      <c r="F30" s="501">
        <f t="shared" si="1"/>
        <v>0.95392727272727273</v>
      </c>
      <c r="G30" s="520"/>
      <c r="H30" s="520"/>
    </row>
    <row r="31" spans="1:8" ht="18" customHeight="1" x14ac:dyDescent="0.25">
      <c r="B31" s="529" t="s">
        <v>108</v>
      </c>
      <c r="C31" s="530">
        <v>20523930</v>
      </c>
      <c r="D31" s="531">
        <v>24002600</v>
      </c>
      <c r="E31" s="532">
        <v>23282672.969999999</v>
      </c>
      <c r="F31" s="504">
        <f t="shared" si="1"/>
        <v>0.97000628973527858</v>
      </c>
      <c r="G31" s="520"/>
      <c r="H31" s="520"/>
    </row>
    <row r="32" spans="1:8" ht="18" customHeight="1" x14ac:dyDescent="0.25">
      <c r="B32" s="498" t="s">
        <v>238</v>
      </c>
      <c r="C32" s="533">
        <v>275000</v>
      </c>
      <c r="D32" s="534">
        <v>275000</v>
      </c>
      <c r="E32" s="532">
        <v>129647</v>
      </c>
      <c r="F32" s="504">
        <f t="shared" si="1"/>
        <v>0.47144363636363634</v>
      </c>
      <c r="G32" s="535"/>
      <c r="H32" s="535"/>
    </row>
    <row r="33" spans="2:8" ht="18" customHeight="1" x14ac:dyDescent="0.25">
      <c r="B33" s="505" t="s">
        <v>111</v>
      </c>
      <c r="C33" s="536">
        <f>SUM(C29:C30)</f>
        <v>20798930</v>
      </c>
      <c r="D33" s="537">
        <f>SUM(D29:D30)</f>
        <v>24277600.059999999</v>
      </c>
      <c r="E33" s="538">
        <f>SUM(E29:E30)</f>
        <v>24151094.670000002</v>
      </c>
      <c r="F33" s="508">
        <f t="shared" si="1"/>
        <v>0.99478921352656979</v>
      </c>
      <c r="G33" s="520"/>
      <c r="H33" s="520"/>
    </row>
    <row r="34" spans="2:8" ht="18" customHeight="1" x14ac:dyDescent="0.25">
      <c r="B34" s="505" t="s">
        <v>112</v>
      </c>
      <c r="C34" s="536">
        <f>SUM(C31:C32)</f>
        <v>20798930</v>
      </c>
      <c r="D34" s="537">
        <f>SUM(D31:D32)</f>
        <v>24277600</v>
      </c>
      <c r="E34" s="538">
        <f>SUM(E31:E32)</f>
        <v>23412319.969999999</v>
      </c>
      <c r="F34" s="508">
        <f t="shared" si="1"/>
        <v>0.96435891397831741</v>
      </c>
      <c r="G34" s="520"/>
      <c r="H34" s="520"/>
    </row>
    <row r="35" spans="2:8" ht="18" customHeight="1" x14ac:dyDescent="0.25">
      <c r="B35" s="779" t="s">
        <v>104</v>
      </c>
      <c r="C35" s="780"/>
      <c r="D35" s="780"/>
      <c r="E35" s="780"/>
      <c r="F35" s="539">
        <f>E29-E31</f>
        <v>606091.70000000298</v>
      </c>
      <c r="G35" s="520"/>
      <c r="H35" s="520"/>
    </row>
    <row r="36" spans="2:8" ht="18" customHeight="1" x14ac:dyDescent="0.25">
      <c r="B36" s="779" t="s">
        <v>236</v>
      </c>
      <c r="C36" s="780"/>
      <c r="D36" s="780"/>
      <c r="E36" s="780"/>
      <c r="F36" s="539">
        <f>E30-E32</f>
        <v>132683</v>
      </c>
      <c r="G36" s="520"/>
      <c r="H36" s="520"/>
    </row>
    <row r="37" spans="2:8" ht="18" customHeight="1" x14ac:dyDescent="0.25">
      <c r="B37" s="791" t="s">
        <v>251</v>
      </c>
      <c r="C37" s="792"/>
      <c r="D37" s="792"/>
      <c r="E37" s="792"/>
      <c r="F37" s="510">
        <f>SUM(F35:F36)</f>
        <v>738774.70000000298</v>
      </c>
      <c r="G37" s="520"/>
      <c r="H37" s="520"/>
    </row>
    <row r="38" spans="2:8" ht="18" customHeight="1" x14ac:dyDescent="0.25">
      <c r="B38" s="779" t="s">
        <v>870</v>
      </c>
      <c r="C38" s="780"/>
      <c r="D38" s="780"/>
      <c r="E38" s="780"/>
      <c r="F38" s="793"/>
      <c r="G38" s="520"/>
      <c r="H38" s="520"/>
    </row>
    <row r="39" spans="2:8" ht="18" customHeight="1" x14ac:dyDescent="0.25">
      <c r="B39" s="794" t="s">
        <v>871</v>
      </c>
      <c r="C39" s="795"/>
      <c r="D39" s="795"/>
      <c r="E39" s="796"/>
      <c r="F39" s="511">
        <v>738774.7</v>
      </c>
      <c r="G39" s="520"/>
      <c r="H39" s="520"/>
    </row>
    <row r="40" spans="2:8" ht="18" customHeight="1" x14ac:dyDescent="0.25">
      <c r="B40" s="794" t="s">
        <v>872</v>
      </c>
      <c r="C40" s="795"/>
      <c r="D40" s="795"/>
      <c r="E40" s="795"/>
      <c r="F40" s="512">
        <v>0</v>
      </c>
      <c r="G40" s="520"/>
      <c r="H40" s="520"/>
    </row>
    <row r="41" spans="2:8" ht="18" customHeight="1" x14ac:dyDescent="0.25">
      <c r="B41" s="794" t="s">
        <v>1067</v>
      </c>
      <c r="C41" s="795"/>
      <c r="D41" s="795"/>
      <c r="E41" s="796"/>
      <c r="F41" s="513">
        <v>262000</v>
      </c>
      <c r="G41" s="520"/>
      <c r="H41" s="520"/>
    </row>
    <row r="42" spans="2:8" ht="18" customHeight="1" x14ac:dyDescent="0.25">
      <c r="B42" s="794" t="s">
        <v>1068</v>
      </c>
      <c r="C42" s="795"/>
      <c r="D42" s="795"/>
      <c r="E42" s="795"/>
      <c r="F42" s="512">
        <v>738800</v>
      </c>
      <c r="G42" s="520"/>
      <c r="H42" s="520"/>
    </row>
    <row r="43" spans="2:8" ht="18" customHeight="1" x14ac:dyDescent="0.25">
      <c r="B43" s="797" t="s">
        <v>874</v>
      </c>
      <c r="C43" s="798"/>
      <c r="D43" s="798"/>
      <c r="E43" s="798"/>
      <c r="F43" s="799"/>
    </row>
    <row r="44" spans="2:8" ht="18" customHeight="1" x14ac:dyDescent="0.25">
      <c r="B44" s="779" t="s">
        <v>179</v>
      </c>
      <c r="C44" s="780"/>
      <c r="D44" s="780"/>
      <c r="E44" s="781"/>
      <c r="F44" s="514">
        <v>60000</v>
      </c>
    </row>
    <row r="45" spans="2:8" x14ac:dyDescent="0.25">
      <c r="B45" s="779" t="s">
        <v>180</v>
      </c>
      <c r="C45" s="780"/>
      <c r="D45" s="780"/>
      <c r="E45" s="781"/>
      <c r="F45" s="515">
        <v>358832.48</v>
      </c>
    </row>
    <row r="46" spans="2:8" x14ac:dyDescent="0.25">
      <c r="B46" s="779" t="s">
        <v>181</v>
      </c>
      <c r="C46" s="780"/>
      <c r="D46" s="780"/>
      <c r="E46" s="781"/>
      <c r="F46" s="515">
        <f>298411.19+1139416.85</f>
        <v>1437828.04</v>
      </c>
    </row>
    <row r="47" spans="2:8" x14ac:dyDescent="0.25">
      <c r="B47" s="779" t="s">
        <v>183</v>
      </c>
      <c r="C47" s="780"/>
      <c r="D47" s="780"/>
      <c r="E47" s="781"/>
      <c r="F47" s="515">
        <v>262464.7</v>
      </c>
    </row>
    <row r="48" spans="2:8" x14ac:dyDescent="0.25">
      <c r="B48" s="782" t="s">
        <v>76</v>
      </c>
      <c r="C48" s="783"/>
      <c r="D48" s="783"/>
      <c r="E48" s="784"/>
      <c r="F48" s="516">
        <f>SUM(F44:F47)</f>
        <v>2119125.2200000002</v>
      </c>
      <c r="G48" s="517"/>
    </row>
    <row r="49" spans="2:8" x14ac:dyDescent="0.25">
      <c r="B49" s="785" t="s">
        <v>876</v>
      </c>
      <c r="C49" s="786"/>
      <c r="D49" s="786"/>
      <c r="E49" s="786"/>
      <c r="F49" s="787"/>
    </row>
    <row r="50" spans="2:8" x14ac:dyDescent="0.25">
      <c r="B50" s="779" t="s">
        <v>187</v>
      </c>
      <c r="C50" s="780"/>
      <c r="D50" s="780"/>
      <c r="E50" s="781"/>
      <c r="F50" s="514">
        <v>5459907.8600000003</v>
      </c>
    </row>
    <row r="51" spans="2:8" x14ac:dyDescent="0.25">
      <c r="B51" s="540" t="s">
        <v>60</v>
      </c>
      <c r="C51" s="541"/>
      <c r="D51" s="541"/>
      <c r="E51" s="542"/>
      <c r="F51" s="514">
        <v>272307.48</v>
      </c>
    </row>
    <row r="52" spans="2:8" x14ac:dyDescent="0.25">
      <c r="B52" s="776" t="s">
        <v>186</v>
      </c>
      <c r="C52" s="777"/>
      <c r="D52" s="777"/>
      <c r="E52" s="778"/>
      <c r="F52" s="543">
        <f>SUM(F50:F51)</f>
        <v>5732215.3399999999</v>
      </c>
      <c r="G52" s="517"/>
      <c r="H52" s="517"/>
    </row>
    <row r="53" spans="2:8" ht="15.75" x14ac:dyDescent="0.25">
      <c r="B53" s="788" t="s">
        <v>194</v>
      </c>
      <c r="C53" s="789"/>
      <c r="D53" s="789"/>
      <c r="E53" s="789"/>
      <c r="F53" s="790"/>
    </row>
    <row r="54" spans="2:8" x14ac:dyDescent="0.25">
      <c r="B54" s="521" t="s">
        <v>105</v>
      </c>
      <c r="C54" s="522">
        <v>13947000</v>
      </c>
      <c r="D54" s="523">
        <v>15722538</v>
      </c>
      <c r="E54" s="524">
        <v>15691344.970000001</v>
      </c>
      <c r="F54" s="525">
        <f t="shared" ref="F54:F59" si="2">E54/D54</f>
        <v>0.99801603087236934</v>
      </c>
    </row>
    <row r="55" spans="2:8" x14ac:dyDescent="0.25">
      <c r="B55" s="498" t="s">
        <v>237</v>
      </c>
      <c r="C55" s="526">
        <v>1600</v>
      </c>
      <c r="D55" s="544">
        <v>1600</v>
      </c>
      <c r="E55" s="528">
        <v>1440</v>
      </c>
      <c r="F55" s="501">
        <f>E55/D55</f>
        <v>0.9</v>
      </c>
    </row>
    <row r="56" spans="2:8" x14ac:dyDescent="0.25">
      <c r="B56" s="529" t="s">
        <v>108</v>
      </c>
      <c r="C56" s="530">
        <v>13947000</v>
      </c>
      <c r="D56" s="531">
        <v>15722538</v>
      </c>
      <c r="E56" s="532">
        <v>15607238.470000001</v>
      </c>
      <c r="F56" s="504">
        <f t="shared" si="2"/>
        <v>0.99266660827914688</v>
      </c>
    </row>
    <row r="57" spans="2:8" x14ac:dyDescent="0.25">
      <c r="B57" s="498" t="s">
        <v>238</v>
      </c>
      <c r="C57" s="533">
        <v>1600</v>
      </c>
      <c r="D57" s="545">
        <v>1600</v>
      </c>
      <c r="E57" s="546">
        <v>1440</v>
      </c>
      <c r="F57" s="504">
        <f>E57/D57</f>
        <v>0.9</v>
      </c>
    </row>
    <row r="58" spans="2:8" x14ac:dyDescent="0.25">
      <c r="B58" s="505" t="s">
        <v>111</v>
      </c>
      <c r="C58" s="536">
        <f>SUM(C54:C55)</f>
        <v>13948600</v>
      </c>
      <c r="D58" s="537">
        <f>SUM(D54:D55)</f>
        <v>15724138</v>
      </c>
      <c r="E58" s="538">
        <f>SUM(E54:E55)</f>
        <v>15692784.970000001</v>
      </c>
      <c r="F58" s="508">
        <f t="shared" si="2"/>
        <v>0.99800605731137704</v>
      </c>
    </row>
    <row r="59" spans="2:8" x14ac:dyDescent="0.25">
      <c r="B59" s="505" t="s">
        <v>112</v>
      </c>
      <c r="C59" s="536">
        <f>SUM(C56:C57)</f>
        <v>13948600</v>
      </c>
      <c r="D59" s="537">
        <f>SUM(D56:D57)</f>
        <v>15724138</v>
      </c>
      <c r="E59" s="538">
        <f>SUM(E56:E57)</f>
        <v>15608678.470000001</v>
      </c>
      <c r="F59" s="508">
        <f t="shared" si="2"/>
        <v>0.99265717904536332</v>
      </c>
    </row>
    <row r="60" spans="2:8" ht="15.75" customHeight="1" x14ac:dyDescent="0.25">
      <c r="B60" s="779" t="s">
        <v>104</v>
      </c>
      <c r="C60" s="780"/>
      <c r="D60" s="780"/>
      <c r="E60" s="780"/>
      <c r="F60" s="514">
        <f>E54-E56</f>
        <v>84106.5</v>
      </c>
    </row>
    <row r="61" spans="2:8" ht="15.75" customHeight="1" x14ac:dyDescent="0.25">
      <c r="B61" s="779" t="s">
        <v>236</v>
      </c>
      <c r="C61" s="780"/>
      <c r="D61" s="780"/>
      <c r="E61" s="780"/>
      <c r="F61" s="547">
        <f>E55-E57</f>
        <v>0</v>
      </c>
    </row>
    <row r="62" spans="2:8" ht="15.75" customHeight="1" x14ac:dyDescent="0.25">
      <c r="B62" s="791" t="s">
        <v>251</v>
      </c>
      <c r="C62" s="792"/>
      <c r="D62" s="792"/>
      <c r="E62" s="792"/>
      <c r="F62" s="548">
        <f>SUM(F60:F61)</f>
        <v>84106.5</v>
      </c>
    </row>
    <row r="63" spans="2:8" ht="15.75" customHeight="1" x14ac:dyDescent="0.25">
      <c r="B63" s="779" t="s">
        <v>870</v>
      </c>
      <c r="C63" s="780"/>
      <c r="D63" s="780"/>
      <c r="E63" s="780"/>
      <c r="F63" s="793"/>
    </row>
    <row r="64" spans="2:8" ht="15.75" customHeight="1" x14ac:dyDescent="0.25">
      <c r="B64" s="794" t="s">
        <v>871</v>
      </c>
      <c r="C64" s="795"/>
      <c r="D64" s="795"/>
      <c r="E64" s="796"/>
      <c r="F64" s="511">
        <v>84106.5</v>
      </c>
    </row>
    <row r="65" spans="2:9" ht="15.75" customHeight="1" x14ac:dyDescent="0.25">
      <c r="B65" s="794" t="s">
        <v>872</v>
      </c>
      <c r="C65" s="795"/>
      <c r="D65" s="795"/>
      <c r="E65" s="795"/>
      <c r="F65" s="512">
        <v>0</v>
      </c>
      <c r="G65" s="549"/>
    </row>
    <row r="66" spans="2:9" ht="15.75" customHeight="1" x14ac:dyDescent="0.25">
      <c r="B66" s="794" t="s">
        <v>1067</v>
      </c>
      <c r="C66" s="795"/>
      <c r="D66" s="795"/>
      <c r="E66" s="796"/>
      <c r="F66" s="513">
        <v>5000</v>
      </c>
    </row>
    <row r="67" spans="2:9" ht="15.75" customHeight="1" x14ac:dyDescent="0.25">
      <c r="B67" s="794" t="s">
        <v>1068</v>
      </c>
      <c r="C67" s="795"/>
      <c r="D67" s="795"/>
      <c r="E67" s="795"/>
      <c r="F67" s="512">
        <v>84100</v>
      </c>
    </row>
    <row r="68" spans="2:9" x14ac:dyDescent="0.25">
      <c r="B68" s="797" t="s">
        <v>874</v>
      </c>
      <c r="C68" s="798"/>
      <c r="D68" s="798"/>
      <c r="E68" s="798"/>
      <c r="F68" s="799"/>
    </row>
    <row r="69" spans="2:9" x14ac:dyDescent="0.25">
      <c r="B69" s="779" t="s">
        <v>179</v>
      </c>
      <c r="C69" s="780"/>
      <c r="D69" s="780"/>
      <c r="E69" s="781"/>
      <c r="F69" s="514">
        <v>104862</v>
      </c>
    </row>
    <row r="70" spans="2:9" x14ac:dyDescent="0.25">
      <c r="B70" s="779" t="s">
        <v>180</v>
      </c>
      <c r="C70" s="780"/>
      <c r="D70" s="780"/>
      <c r="E70" s="781"/>
      <c r="F70" s="515">
        <v>71798.63</v>
      </c>
    </row>
    <row r="71" spans="2:9" x14ac:dyDescent="0.25">
      <c r="B71" s="779" t="s">
        <v>181</v>
      </c>
      <c r="C71" s="780"/>
      <c r="D71" s="780"/>
      <c r="E71" s="781"/>
      <c r="F71" s="515">
        <f>287756.38+100811</f>
        <v>388567.38</v>
      </c>
      <c r="H71" s="517"/>
    </row>
    <row r="72" spans="2:9" x14ac:dyDescent="0.25">
      <c r="B72" s="779" t="s">
        <v>183</v>
      </c>
      <c r="C72" s="780"/>
      <c r="D72" s="780"/>
      <c r="E72" s="781"/>
      <c r="F72" s="515">
        <v>5439</v>
      </c>
      <c r="G72" s="517"/>
    </row>
    <row r="73" spans="2:9" x14ac:dyDescent="0.25">
      <c r="B73" s="782" t="s">
        <v>76</v>
      </c>
      <c r="C73" s="783"/>
      <c r="D73" s="783"/>
      <c r="E73" s="784"/>
      <c r="F73" s="516">
        <f>SUM(F69:F72)</f>
        <v>570667.01</v>
      </c>
    </row>
    <row r="74" spans="2:9" x14ac:dyDescent="0.25">
      <c r="B74" s="785" t="s">
        <v>876</v>
      </c>
      <c r="C74" s="786"/>
      <c r="D74" s="786"/>
      <c r="E74" s="786"/>
      <c r="F74" s="787"/>
    </row>
    <row r="75" spans="2:9" x14ac:dyDescent="0.25">
      <c r="B75" s="779" t="s">
        <v>187</v>
      </c>
      <c r="C75" s="780"/>
      <c r="D75" s="780"/>
      <c r="E75" s="781"/>
      <c r="F75" s="514">
        <v>3627051.45</v>
      </c>
      <c r="G75" s="517"/>
      <c r="H75" s="517"/>
    </row>
    <row r="76" spans="2:9" ht="15.75" customHeight="1" x14ac:dyDescent="0.25">
      <c r="B76" s="779" t="s">
        <v>60</v>
      </c>
      <c r="C76" s="780"/>
      <c r="D76" s="780"/>
      <c r="E76" s="781"/>
      <c r="F76" s="514">
        <v>63112.05</v>
      </c>
    </row>
    <row r="77" spans="2:9" x14ac:dyDescent="0.25">
      <c r="B77" s="776" t="s">
        <v>186</v>
      </c>
      <c r="C77" s="777"/>
      <c r="D77" s="777"/>
      <c r="E77" s="778"/>
      <c r="F77" s="543">
        <f>SUM(F75:F76)</f>
        <v>3690163.5</v>
      </c>
      <c r="G77" s="517"/>
      <c r="I77" s="517"/>
    </row>
    <row r="78" spans="2:9" ht="15.75" x14ac:dyDescent="0.25">
      <c r="B78" s="788" t="s">
        <v>195</v>
      </c>
      <c r="C78" s="789"/>
      <c r="D78" s="789"/>
      <c r="E78" s="789"/>
      <c r="F78" s="790"/>
      <c r="G78" s="517"/>
    </row>
    <row r="79" spans="2:9" x14ac:dyDescent="0.25">
      <c r="B79" s="521" t="s">
        <v>105</v>
      </c>
      <c r="C79" s="522">
        <v>3231550</v>
      </c>
      <c r="D79" s="523">
        <v>4435962</v>
      </c>
      <c r="E79" s="524">
        <v>4113113.36</v>
      </c>
      <c r="F79" s="525">
        <f t="shared" ref="F79:F80" si="3">E79/D79</f>
        <v>0.92722015202113994</v>
      </c>
      <c r="G79" s="550"/>
    </row>
    <row r="80" spans="2:9" x14ac:dyDescent="0.25">
      <c r="B80" s="529" t="s">
        <v>108</v>
      </c>
      <c r="C80" s="530">
        <v>3231550</v>
      </c>
      <c r="D80" s="531">
        <v>4435962</v>
      </c>
      <c r="E80" s="532">
        <v>4025335.09</v>
      </c>
      <c r="F80" s="504">
        <f t="shared" si="3"/>
        <v>0.90743227511867774</v>
      </c>
    </row>
    <row r="81" spans="2:8" ht="15.75" customHeight="1" x14ac:dyDescent="0.25">
      <c r="B81" s="779" t="s">
        <v>104</v>
      </c>
      <c r="C81" s="780"/>
      <c r="D81" s="780"/>
      <c r="E81" s="780"/>
      <c r="F81" s="551">
        <f>E79-E80</f>
        <v>87778.270000000019</v>
      </c>
    </row>
    <row r="82" spans="2:8" ht="15.75" customHeight="1" x14ac:dyDescent="0.25">
      <c r="B82" s="779" t="s">
        <v>870</v>
      </c>
      <c r="C82" s="780"/>
      <c r="D82" s="780"/>
      <c r="E82" s="780"/>
      <c r="F82" s="793"/>
    </row>
    <row r="83" spans="2:8" ht="15.75" customHeight="1" x14ac:dyDescent="0.25">
      <c r="B83" s="794" t="s">
        <v>871</v>
      </c>
      <c r="C83" s="795"/>
      <c r="D83" s="795"/>
      <c r="E83" s="796"/>
      <c r="F83" s="511">
        <v>87778.27</v>
      </c>
    </row>
    <row r="84" spans="2:8" ht="15.75" customHeight="1" x14ac:dyDescent="0.25">
      <c r="B84" s="794" t="s">
        <v>872</v>
      </c>
      <c r="C84" s="795"/>
      <c r="D84" s="795"/>
      <c r="E84" s="795"/>
      <c r="F84" s="512">
        <v>0</v>
      </c>
    </row>
    <row r="85" spans="2:8" ht="15.75" customHeight="1" x14ac:dyDescent="0.25">
      <c r="B85" s="794" t="s">
        <v>1067</v>
      </c>
      <c r="C85" s="795"/>
      <c r="D85" s="795"/>
      <c r="E85" s="796"/>
      <c r="F85" s="513">
        <v>387300</v>
      </c>
    </row>
    <row r="86" spans="2:8" ht="15.75" customHeight="1" x14ac:dyDescent="0.25">
      <c r="B86" s="794" t="s">
        <v>1068</v>
      </c>
      <c r="C86" s="795"/>
      <c r="D86" s="795"/>
      <c r="E86" s="795"/>
      <c r="F86" s="512">
        <v>87800</v>
      </c>
    </row>
    <row r="87" spans="2:8" x14ac:dyDescent="0.25">
      <c r="B87" s="797" t="s">
        <v>874</v>
      </c>
      <c r="C87" s="798"/>
      <c r="D87" s="798"/>
      <c r="E87" s="798"/>
      <c r="F87" s="799"/>
    </row>
    <row r="88" spans="2:8" x14ac:dyDescent="0.25">
      <c r="B88" s="779" t="s">
        <v>179</v>
      </c>
      <c r="C88" s="780"/>
      <c r="D88" s="780"/>
      <c r="E88" s="781"/>
      <c r="F88" s="547">
        <v>0</v>
      </c>
    </row>
    <row r="89" spans="2:8" x14ac:dyDescent="0.25">
      <c r="B89" s="779" t="s">
        <v>180</v>
      </c>
      <c r="C89" s="780"/>
      <c r="D89" s="780"/>
      <c r="E89" s="781"/>
      <c r="F89" s="515">
        <v>98015.62</v>
      </c>
    </row>
    <row r="90" spans="2:8" x14ac:dyDescent="0.25">
      <c r="B90" s="779" t="s">
        <v>181</v>
      </c>
      <c r="C90" s="780"/>
      <c r="D90" s="780"/>
      <c r="E90" s="781"/>
      <c r="F90" s="515">
        <f>182482.94+1177297.07</f>
        <v>1359780.01</v>
      </c>
      <c r="H90" s="517"/>
    </row>
    <row r="91" spans="2:8" x14ac:dyDescent="0.25">
      <c r="B91" s="779" t="s">
        <v>183</v>
      </c>
      <c r="C91" s="780"/>
      <c r="D91" s="780"/>
      <c r="E91" s="781"/>
      <c r="F91" s="515">
        <v>387300</v>
      </c>
    </row>
    <row r="92" spans="2:8" x14ac:dyDescent="0.25">
      <c r="B92" s="782" t="s">
        <v>76</v>
      </c>
      <c r="C92" s="783"/>
      <c r="D92" s="783"/>
      <c r="E92" s="784"/>
      <c r="F92" s="516">
        <f>SUM(F88:F91)</f>
        <v>1845095.63</v>
      </c>
      <c r="H92" s="517"/>
    </row>
    <row r="93" spans="2:8" x14ac:dyDescent="0.25">
      <c r="B93" s="785" t="s">
        <v>876</v>
      </c>
      <c r="C93" s="786"/>
      <c r="D93" s="786"/>
      <c r="E93" s="786"/>
      <c r="F93" s="787"/>
    </row>
    <row r="94" spans="2:8" x14ac:dyDescent="0.25">
      <c r="B94" s="779" t="s">
        <v>187</v>
      </c>
      <c r="C94" s="780"/>
      <c r="D94" s="780"/>
      <c r="E94" s="781"/>
      <c r="F94" s="514">
        <v>2285663.92</v>
      </c>
    </row>
    <row r="95" spans="2:8" x14ac:dyDescent="0.25">
      <c r="B95" s="540" t="s">
        <v>60</v>
      </c>
      <c r="C95" s="541"/>
      <c r="D95" s="541"/>
      <c r="E95" s="542"/>
      <c r="F95" s="514">
        <v>62054.45</v>
      </c>
      <c r="H95" s="517"/>
    </row>
    <row r="96" spans="2:8" x14ac:dyDescent="0.25">
      <c r="B96" s="776" t="s">
        <v>186</v>
      </c>
      <c r="C96" s="777"/>
      <c r="D96" s="777"/>
      <c r="E96" s="778"/>
      <c r="F96" s="543">
        <f>SUM(F94:F95)</f>
        <v>2347718.37</v>
      </c>
      <c r="G96" s="517"/>
      <c r="H96" s="517"/>
    </row>
    <row r="97" spans="2:7" ht="15.75" x14ac:dyDescent="0.25">
      <c r="B97" s="788" t="s">
        <v>196</v>
      </c>
      <c r="C97" s="789"/>
      <c r="D97" s="789"/>
      <c r="E97" s="789"/>
      <c r="F97" s="790"/>
      <c r="G97" s="517"/>
    </row>
    <row r="98" spans="2:7" x14ac:dyDescent="0.25">
      <c r="B98" s="521" t="s">
        <v>105</v>
      </c>
      <c r="C98" s="522">
        <v>11019330</v>
      </c>
      <c r="D98" s="523">
        <v>12611737</v>
      </c>
      <c r="E98" s="524">
        <v>12666251</v>
      </c>
      <c r="F98" s="525">
        <f t="shared" ref="F98:F100" si="4">E98/D98</f>
        <v>1.0043224815106753</v>
      </c>
    </row>
    <row r="99" spans="2:7" x14ac:dyDescent="0.25">
      <c r="B99" s="521" t="s">
        <v>237</v>
      </c>
      <c r="C99" s="522"/>
      <c r="D99" s="523">
        <v>10000</v>
      </c>
      <c r="E99" s="524">
        <v>10000</v>
      </c>
      <c r="F99" s="525">
        <f>E99/D99</f>
        <v>1</v>
      </c>
    </row>
    <row r="100" spans="2:7" x14ac:dyDescent="0.25">
      <c r="B100" s="529" t="s">
        <v>108</v>
      </c>
      <c r="C100" s="530">
        <v>11019330</v>
      </c>
      <c r="D100" s="531">
        <v>12621737</v>
      </c>
      <c r="E100" s="532">
        <v>12359462.060000001</v>
      </c>
      <c r="F100" s="504">
        <f t="shared" si="4"/>
        <v>0.97922037671993967</v>
      </c>
    </row>
    <row r="101" spans="2:7" ht="15.75" customHeight="1" x14ac:dyDescent="0.25">
      <c r="B101" s="779" t="s">
        <v>104</v>
      </c>
      <c r="C101" s="780"/>
      <c r="D101" s="780"/>
      <c r="E101" s="780"/>
      <c r="F101" s="539">
        <f>E98-E100</f>
        <v>306788.93999999948</v>
      </c>
      <c r="G101" s="517"/>
    </row>
    <row r="102" spans="2:7" ht="15.75" customHeight="1" x14ac:dyDescent="0.25">
      <c r="B102" s="779" t="s">
        <v>236</v>
      </c>
      <c r="C102" s="780"/>
      <c r="D102" s="780"/>
      <c r="E102" s="780"/>
      <c r="F102" s="539">
        <f>E99-0</f>
        <v>10000</v>
      </c>
      <c r="G102" s="517"/>
    </row>
    <row r="103" spans="2:7" ht="15.75" customHeight="1" x14ac:dyDescent="0.25">
      <c r="B103" s="791" t="s">
        <v>251</v>
      </c>
      <c r="C103" s="792"/>
      <c r="D103" s="792"/>
      <c r="E103" s="792"/>
      <c r="F103" s="510">
        <f>SUM(F101:F102)</f>
        <v>316788.93999999948</v>
      </c>
      <c r="G103" s="517"/>
    </row>
    <row r="104" spans="2:7" ht="15.75" customHeight="1" x14ac:dyDescent="0.25">
      <c r="B104" s="779" t="s">
        <v>870</v>
      </c>
      <c r="C104" s="780"/>
      <c r="D104" s="780"/>
      <c r="E104" s="780"/>
      <c r="F104" s="793"/>
      <c r="G104" s="517"/>
    </row>
    <row r="105" spans="2:7" ht="15.75" customHeight="1" x14ac:dyDescent="0.25">
      <c r="B105" s="794" t="s">
        <v>871</v>
      </c>
      <c r="C105" s="795"/>
      <c r="D105" s="795"/>
      <c r="E105" s="796"/>
      <c r="F105" s="511">
        <v>316788.94</v>
      </c>
      <c r="G105" s="517"/>
    </row>
    <row r="106" spans="2:7" ht="15.75" customHeight="1" x14ac:dyDescent="0.25">
      <c r="B106" s="794" t="s">
        <v>872</v>
      </c>
      <c r="C106" s="795"/>
      <c r="D106" s="795"/>
      <c r="E106" s="795"/>
      <c r="F106" s="512">
        <v>0</v>
      </c>
      <c r="G106" s="517"/>
    </row>
    <row r="107" spans="2:7" ht="15.75" customHeight="1" x14ac:dyDescent="0.25">
      <c r="B107" s="794" t="s">
        <v>1067</v>
      </c>
      <c r="C107" s="795"/>
      <c r="D107" s="795"/>
      <c r="E107" s="796"/>
      <c r="F107" s="513">
        <v>350000</v>
      </c>
      <c r="G107" s="517"/>
    </row>
    <row r="108" spans="2:7" ht="15.75" customHeight="1" x14ac:dyDescent="0.25">
      <c r="B108" s="794" t="s">
        <v>1068</v>
      </c>
      <c r="C108" s="795"/>
      <c r="D108" s="795"/>
      <c r="E108" s="795"/>
      <c r="F108" s="512">
        <v>200000</v>
      </c>
      <c r="G108" s="517"/>
    </row>
    <row r="109" spans="2:7" x14ac:dyDescent="0.25">
      <c r="B109" s="797" t="s">
        <v>874</v>
      </c>
      <c r="C109" s="798"/>
      <c r="D109" s="798"/>
      <c r="E109" s="798"/>
      <c r="F109" s="799"/>
    </row>
    <row r="110" spans="2:7" x14ac:dyDescent="0.25">
      <c r="B110" s="779" t="s">
        <v>179</v>
      </c>
      <c r="C110" s="780"/>
      <c r="D110" s="780"/>
      <c r="E110" s="781"/>
      <c r="F110" s="514">
        <v>315600</v>
      </c>
    </row>
    <row r="111" spans="2:7" x14ac:dyDescent="0.25">
      <c r="B111" s="779" t="s">
        <v>180</v>
      </c>
      <c r="C111" s="780"/>
      <c r="D111" s="780"/>
      <c r="E111" s="781"/>
      <c r="F111" s="515">
        <v>155808.29999999999</v>
      </c>
    </row>
    <row r="112" spans="2:7" x14ac:dyDescent="0.25">
      <c r="B112" s="779" t="s">
        <v>181</v>
      </c>
      <c r="C112" s="780"/>
      <c r="D112" s="780"/>
      <c r="E112" s="781"/>
      <c r="F112" s="515">
        <v>257564.44</v>
      </c>
    </row>
    <row r="113" spans="2:8" x14ac:dyDescent="0.25">
      <c r="B113" s="779" t="s">
        <v>183</v>
      </c>
      <c r="C113" s="780"/>
      <c r="D113" s="780"/>
      <c r="E113" s="781"/>
      <c r="F113" s="515">
        <v>350937.9</v>
      </c>
    </row>
    <row r="114" spans="2:8" x14ac:dyDescent="0.25">
      <c r="B114" s="782" t="s">
        <v>76</v>
      </c>
      <c r="C114" s="783"/>
      <c r="D114" s="783"/>
      <c r="E114" s="784"/>
      <c r="F114" s="516">
        <f>SUM(F110:F113)</f>
        <v>1079910.6400000001</v>
      </c>
    </row>
    <row r="115" spans="2:8" x14ac:dyDescent="0.25">
      <c r="B115" s="785" t="s">
        <v>876</v>
      </c>
      <c r="C115" s="786"/>
      <c r="D115" s="786"/>
      <c r="E115" s="786"/>
      <c r="F115" s="787"/>
    </row>
    <row r="116" spans="2:8" x14ac:dyDescent="0.25">
      <c r="B116" s="779" t="s">
        <v>187</v>
      </c>
      <c r="C116" s="780"/>
      <c r="D116" s="780"/>
      <c r="E116" s="781"/>
      <c r="F116" s="514">
        <v>2488891.21</v>
      </c>
    </row>
    <row r="117" spans="2:8" x14ac:dyDescent="0.25">
      <c r="B117" s="540" t="s">
        <v>60</v>
      </c>
      <c r="C117" s="541"/>
      <c r="D117" s="541"/>
      <c r="E117" s="542"/>
      <c r="F117" s="514">
        <v>137719.29999999999</v>
      </c>
      <c r="H117" s="517"/>
    </row>
    <row r="118" spans="2:8" x14ac:dyDescent="0.25">
      <c r="B118" s="776" t="s">
        <v>186</v>
      </c>
      <c r="C118" s="777"/>
      <c r="D118" s="777"/>
      <c r="E118" s="778"/>
      <c r="F118" s="543">
        <f>SUM(F116:F117)</f>
        <v>2626610.5099999998</v>
      </c>
      <c r="G118" s="517"/>
      <c r="H118" s="517"/>
    </row>
  </sheetData>
  <mergeCells count="91">
    <mergeCell ref="B19:E19"/>
    <mergeCell ref="B1:F1"/>
    <mergeCell ref="B3:F3"/>
    <mergeCell ref="B10:E10"/>
    <mergeCell ref="B11:E11"/>
    <mergeCell ref="B12:E12"/>
    <mergeCell ref="B13:F13"/>
    <mergeCell ref="B14:E14"/>
    <mergeCell ref="B15:E15"/>
    <mergeCell ref="B16:E16"/>
    <mergeCell ref="B17:E17"/>
    <mergeCell ref="B18:F18"/>
    <mergeCell ref="B37:E37"/>
    <mergeCell ref="B20:E20"/>
    <mergeCell ref="B21:E21"/>
    <mergeCell ref="B22:E22"/>
    <mergeCell ref="B23:E23"/>
    <mergeCell ref="B24:F24"/>
    <mergeCell ref="B25:E25"/>
    <mergeCell ref="B26:E26"/>
    <mergeCell ref="B27:E27"/>
    <mergeCell ref="B28:F28"/>
    <mergeCell ref="B35:E35"/>
    <mergeCell ref="B36:E36"/>
    <mergeCell ref="B49:F49"/>
    <mergeCell ref="B38:F38"/>
    <mergeCell ref="B39:E39"/>
    <mergeCell ref="B40:E40"/>
    <mergeCell ref="B41:E41"/>
    <mergeCell ref="B42:E42"/>
    <mergeCell ref="B43:F43"/>
    <mergeCell ref="B44:E44"/>
    <mergeCell ref="B45:E45"/>
    <mergeCell ref="B46:E46"/>
    <mergeCell ref="B47:E47"/>
    <mergeCell ref="B48:E48"/>
    <mergeCell ref="B68:F68"/>
    <mergeCell ref="B50:E50"/>
    <mergeCell ref="B52:E52"/>
    <mergeCell ref="B53:F53"/>
    <mergeCell ref="B60:E60"/>
    <mergeCell ref="B61:E61"/>
    <mergeCell ref="B62:E62"/>
    <mergeCell ref="B63:F63"/>
    <mergeCell ref="B64:E64"/>
    <mergeCell ref="B65:E65"/>
    <mergeCell ref="B66:E66"/>
    <mergeCell ref="B67:E67"/>
    <mergeCell ref="B82:F82"/>
    <mergeCell ref="B69:E69"/>
    <mergeCell ref="B70:E70"/>
    <mergeCell ref="B71:E71"/>
    <mergeCell ref="B72:E72"/>
    <mergeCell ref="B73:E73"/>
    <mergeCell ref="B74:F74"/>
    <mergeCell ref="B75:E75"/>
    <mergeCell ref="B76:E76"/>
    <mergeCell ref="B77:E77"/>
    <mergeCell ref="B78:F78"/>
    <mergeCell ref="B81:E81"/>
    <mergeCell ref="B94:E94"/>
    <mergeCell ref="B83:E83"/>
    <mergeCell ref="B84:E84"/>
    <mergeCell ref="B85:E85"/>
    <mergeCell ref="B86:E86"/>
    <mergeCell ref="B87:F87"/>
    <mergeCell ref="B88:E88"/>
    <mergeCell ref="B89:E89"/>
    <mergeCell ref="B90:E90"/>
    <mergeCell ref="B91:E91"/>
    <mergeCell ref="B92:E92"/>
    <mergeCell ref="B93:F93"/>
    <mergeCell ref="B110:E110"/>
    <mergeCell ref="B96:E96"/>
    <mergeCell ref="B97:F97"/>
    <mergeCell ref="B101:E101"/>
    <mergeCell ref="B102:E102"/>
    <mergeCell ref="B103:E103"/>
    <mergeCell ref="B104:F104"/>
    <mergeCell ref="B105:E105"/>
    <mergeCell ref="B106:E106"/>
    <mergeCell ref="B107:E107"/>
    <mergeCell ref="B108:E108"/>
    <mergeCell ref="B109:F109"/>
    <mergeCell ref="B118:E118"/>
    <mergeCell ref="B111:E111"/>
    <mergeCell ref="B112:E112"/>
    <mergeCell ref="B113:E113"/>
    <mergeCell ref="B114:E114"/>
    <mergeCell ref="B115:F115"/>
    <mergeCell ref="B116:E116"/>
  </mergeCells>
  <pageMargins left="0.70866141732283472" right="0.70866141732283472" top="0.78740157480314965" bottom="0.78740157480314965" header="0.31496062992125984" footer="0.31496062992125984"/>
  <pageSetup paperSize="9" scale="83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activeCell="I69" sqref="I69"/>
    </sheetView>
  </sheetViews>
  <sheetFormatPr defaultRowHeight="15" x14ac:dyDescent="0.25"/>
  <cols>
    <col min="1" max="1" width="9" style="489"/>
    <col min="2" max="2" width="24.375" style="489" customWidth="1"/>
    <col min="3" max="4" width="15.5" style="489" customWidth="1"/>
    <col min="5" max="5" width="16.375" style="489" customWidth="1"/>
    <col min="6" max="6" width="14.5" style="489" customWidth="1"/>
    <col min="7" max="7" width="13.625" style="489" bestFit="1" customWidth="1"/>
    <col min="8" max="8" width="13.125" style="489" customWidth="1"/>
    <col min="9" max="9" width="13.625" style="489" customWidth="1"/>
    <col min="10" max="16384" width="9" style="489"/>
  </cols>
  <sheetData>
    <row r="1" spans="2:6" ht="57.6" customHeight="1" x14ac:dyDescent="0.25">
      <c r="B1" s="816" t="s">
        <v>873</v>
      </c>
      <c r="C1" s="817"/>
      <c r="D1" s="817"/>
      <c r="E1" s="817"/>
      <c r="F1" s="818"/>
    </row>
    <row r="2" spans="2:6" s="492" customFormat="1" ht="18" customHeight="1" x14ac:dyDescent="0.25">
      <c r="B2" s="490"/>
      <c r="C2" s="491" t="s">
        <v>106</v>
      </c>
      <c r="D2" s="491" t="s">
        <v>103</v>
      </c>
      <c r="E2" s="491" t="s">
        <v>31</v>
      </c>
      <c r="F2" s="491" t="s">
        <v>182</v>
      </c>
    </row>
    <row r="3" spans="2:6" ht="18" customHeight="1" x14ac:dyDescent="0.25">
      <c r="B3" s="819" t="s">
        <v>190</v>
      </c>
      <c r="C3" s="819"/>
      <c r="D3" s="819"/>
      <c r="E3" s="819"/>
      <c r="F3" s="819"/>
    </row>
    <row r="4" spans="2:6" ht="18" customHeight="1" x14ac:dyDescent="0.25">
      <c r="B4" s="493" t="s">
        <v>105</v>
      </c>
      <c r="C4" s="494">
        <v>22660000</v>
      </c>
      <c r="D4" s="495">
        <v>24177909</v>
      </c>
      <c r="E4" s="495">
        <v>24206362.800000001</v>
      </c>
      <c r="F4" s="496">
        <f t="shared" ref="F4:F9" si="0">E4/D4</f>
        <v>1.0011768511495349</v>
      </c>
    </row>
    <row r="5" spans="2:6" ht="18" customHeight="1" x14ac:dyDescent="0.25">
      <c r="B5" s="498" t="s">
        <v>107</v>
      </c>
      <c r="C5" s="499">
        <v>100000</v>
      </c>
      <c r="D5" s="500">
        <v>100000</v>
      </c>
      <c r="E5" s="500">
        <v>140010</v>
      </c>
      <c r="F5" s="501">
        <f t="shared" si="0"/>
        <v>1.4000999999999999</v>
      </c>
    </row>
    <row r="6" spans="2:6" ht="18" customHeight="1" x14ac:dyDescent="0.25">
      <c r="B6" s="498" t="s">
        <v>108</v>
      </c>
      <c r="C6" s="502">
        <v>22660000</v>
      </c>
      <c r="D6" s="503">
        <v>24177909</v>
      </c>
      <c r="E6" s="503">
        <v>23342732.399999999</v>
      </c>
      <c r="F6" s="504">
        <f t="shared" si="0"/>
        <v>0.96545703766194169</v>
      </c>
    </row>
    <row r="7" spans="2:6" ht="18" customHeight="1" x14ac:dyDescent="0.25">
      <c r="B7" s="498" t="s">
        <v>109</v>
      </c>
      <c r="C7" s="502">
        <v>1000</v>
      </c>
      <c r="D7" s="503">
        <v>1000</v>
      </c>
      <c r="E7" s="503">
        <v>762</v>
      </c>
      <c r="F7" s="504">
        <f t="shared" si="0"/>
        <v>0.76200000000000001</v>
      </c>
    </row>
    <row r="8" spans="2:6" ht="18" customHeight="1" x14ac:dyDescent="0.25">
      <c r="B8" s="505" t="s">
        <v>111</v>
      </c>
      <c r="C8" s="506">
        <f>SUM(C4:C5)</f>
        <v>22760000</v>
      </c>
      <c r="D8" s="507">
        <f>SUM(D4:D5)</f>
        <v>24277909</v>
      </c>
      <c r="E8" s="507">
        <f>SUM(E4:E5)</f>
        <v>24346372.800000001</v>
      </c>
      <c r="F8" s="508">
        <f t="shared" si="0"/>
        <v>1.0028200039797497</v>
      </c>
    </row>
    <row r="9" spans="2:6" ht="18" customHeight="1" x14ac:dyDescent="0.25">
      <c r="B9" s="505" t="s">
        <v>112</v>
      </c>
      <c r="C9" s="506">
        <f>SUM(C6:C7)</f>
        <v>22661000</v>
      </c>
      <c r="D9" s="507">
        <f>SUM(D6:D7)</f>
        <v>24178909</v>
      </c>
      <c r="E9" s="507">
        <f>SUM(E6:E7)</f>
        <v>23343494.399999999</v>
      </c>
      <c r="F9" s="508">
        <f t="shared" si="0"/>
        <v>0.9654486230127256</v>
      </c>
    </row>
    <row r="10" spans="2:6" ht="18" customHeight="1" x14ac:dyDescent="0.25">
      <c r="B10" s="779" t="s">
        <v>104</v>
      </c>
      <c r="C10" s="780"/>
      <c r="D10" s="781"/>
      <c r="E10" s="812">
        <f>E4-E6</f>
        <v>863630.40000000224</v>
      </c>
      <c r="F10" s="813"/>
    </row>
    <row r="11" spans="2:6" ht="18" customHeight="1" x14ac:dyDescent="0.25">
      <c r="B11" s="505" t="s">
        <v>110</v>
      </c>
      <c r="C11" s="502">
        <f>C5-C7</f>
        <v>99000</v>
      </c>
      <c r="D11" s="503">
        <f>D5-D7</f>
        <v>99000</v>
      </c>
      <c r="E11" s="812">
        <f>E5-E7</f>
        <v>139248</v>
      </c>
      <c r="F11" s="813"/>
    </row>
    <row r="12" spans="2:6" ht="18" customHeight="1" x14ac:dyDescent="0.25">
      <c r="B12" s="552" t="s">
        <v>251</v>
      </c>
      <c r="C12" s="553">
        <f>SUM(C11)</f>
        <v>99000</v>
      </c>
      <c r="D12" s="554">
        <f>SUM(D11)</f>
        <v>99000</v>
      </c>
      <c r="E12" s="814">
        <f>SUM(E10:E11)</f>
        <v>1002878.4000000022</v>
      </c>
      <c r="F12" s="815"/>
    </row>
    <row r="13" spans="2:6" ht="18" customHeight="1" x14ac:dyDescent="0.25">
      <c r="B13" s="779" t="s">
        <v>870</v>
      </c>
      <c r="C13" s="780"/>
      <c r="D13" s="780"/>
      <c r="E13" s="780"/>
      <c r="F13" s="793"/>
    </row>
    <row r="14" spans="2:6" ht="18" customHeight="1" x14ac:dyDescent="0.25">
      <c r="B14" s="794" t="s">
        <v>871</v>
      </c>
      <c r="C14" s="795"/>
      <c r="D14" s="795"/>
      <c r="E14" s="796"/>
      <c r="F14" s="511">
        <v>1002878.4</v>
      </c>
    </row>
    <row r="15" spans="2:6" ht="18" customHeight="1" x14ac:dyDescent="0.25">
      <c r="B15" s="794" t="s">
        <v>872</v>
      </c>
      <c r="C15" s="795"/>
      <c r="D15" s="795"/>
      <c r="E15" s="795"/>
      <c r="F15" s="512">
        <v>0</v>
      </c>
    </row>
    <row r="16" spans="2:6" ht="18" customHeight="1" x14ac:dyDescent="0.25">
      <c r="B16" s="794" t="s">
        <v>1067</v>
      </c>
      <c r="C16" s="795"/>
      <c r="D16" s="795"/>
      <c r="E16" s="796"/>
      <c r="F16" s="513">
        <v>921000</v>
      </c>
    </row>
    <row r="17" spans="1:9" ht="18" customHeight="1" x14ac:dyDescent="0.25">
      <c r="B17" s="794" t="s">
        <v>1068</v>
      </c>
      <c r="C17" s="795"/>
      <c r="D17" s="795"/>
      <c r="E17" s="795"/>
      <c r="F17" s="512">
        <v>1002900</v>
      </c>
    </row>
    <row r="18" spans="1:9" ht="18" customHeight="1" x14ac:dyDescent="0.25">
      <c r="B18" s="797" t="s">
        <v>874</v>
      </c>
      <c r="C18" s="798"/>
      <c r="D18" s="798"/>
      <c r="E18" s="798"/>
      <c r="F18" s="799"/>
      <c r="G18" s="550"/>
    </row>
    <row r="19" spans="1:9" ht="18" customHeight="1" x14ac:dyDescent="0.25">
      <c r="B19" s="779" t="s">
        <v>179</v>
      </c>
      <c r="C19" s="780"/>
      <c r="D19" s="780"/>
      <c r="E19" s="781"/>
      <c r="F19" s="514">
        <v>400500</v>
      </c>
    </row>
    <row r="20" spans="1:9" ht="18" customHeight="1" x14ac:dyDescent="0.25">
      <c r="B20" s="779" t="s">
        <v>180</v>
      </c>
      <c r="C20" s="780"/>
      <c r="D20" s="780"/>
      <c r="E20" s="781"/>
      <c r="F20" s="515">
        <v>136079.85</v>
      </c>
    </row>
    <row r="21" spans="1:9" ht="18" customHeight="1" x14ac:dyDescent="0.25">
      <c r="B21" s="779" t="s">
        <v>181</v>
      </c>
      <c r="C21" s="780"/>
      <c r="D21" s="780"/>
      <c r="E21" s="781"/>
      <c r="F21" s="515">
        <v>925774.82</v>
      </c>
    </row>
    <row r="22" spans="1:9" ht="18" customHeight="1" x14ac:dyDescent="0.25">
      <c r="B22" s="779" t="s">
        <v>183</v>
      </c>
      <c r="C22" s="780"/>
      <c r="D22" s="780"/>
      <c r="E22" s="781"/>
      <c r="F22" s="515">
        <v>921952.14</v>
      </c>
    </row>
    <row r="23" spans="1:9" ht="18" customHeight="1" x14ac:dyDescent="0.25">
      <c r="B23" s="782" t="s">
        <v>76</v>
      </c>
      <c r="C23" s="783"/>
      <c r="D23" s="783"/>
      <c r="E23" s="784"/>
      <c r="F23" s="516">
        <f>SUM(F19:F22)</f>
        <v>2384306.81</v>
      </c>
      <c r="G23" s="517"/>
    </row>
    <row r="24" spans="1:9" ht="18" customHeight="1" x14ac:dyDescent="0.25">
      <c r="B24" s="797" t="s">
        <v>876</v>
      </c>
      <c r="C24" s="798"/>
      <c r="D24" s="798"/>
      <c r="E24" s="798"/>
      <c r="F24" s="799"/>
    </row>
    <row r="25" spans="1:9" ht="18" customHeight="1" x14ac:dyDescent="0.25">
      <c r="B25" s="779" t="s">
        <v>184</v>
      </c>
      <c r="C25" s="780"/>
      <c r="D25" s="780"/>
      <c r="E25" s="781"/>
      <c r="F25" s="514">
        <v>4855638.1399999997</v>
      </c>
      <c r="G25" s="517"/>
    </row>
    <row r="26" spans="1:9" ht="18" customHeight="1" x14ac:dyDescent="0.25">
      <c r="A26" s="518"/>
      <c r="B26" s="780" t="s">
        <v>185</v>
      </c>
      <c r="C26" s="780"/>
      <c r="D26" s="780"/>
      <c r="E26" s="781"/>
      <c r="F26" s="514">
        <v>134770.85</v>
      </c>
      <c r="G26" s="517"/>
      <c r="I26" s="517"/>
    </row>
    <row r="27" spans="1:9" ht="18" customHeight="1" x14ac:dyDescent="0.25">
      <c r="B27" s="803" t="s">
        <v>186</v>
      </c>
      <c r="C27" s="804"/>
      <c r="D27" s="804"/>
      <c r="E27" s="805"/>
      <c r="F27" s="519">
        <f>SUM(F25:F26)</f>
        <v>4990408.9899999993</v>
      </c>
      <c r="G27" s="517"/>
      <c r="I27" s="517"/>
    </row>
    <row r="28" spans="1:9" ht="18" customHeight="1" x14ac:dyDescent="0.25">
      <c r="B28" s="788" t="s">
        <v>191</v>
      </c>
      <c r="C28" s="789"/>
      <c r="D28" s="789"/>
      <c r="E28" s="789"/>
      <c r="F28" s="790"/>
      <c r="G28" s="555"/>
      <c r="H28" s="520"/>
    </row>
    <row r="29" spans="1:9" ht="18" customHeight="1" x14ac:dyDescent="0.25">
      <c r="B29" s="521" t="s">
        <v>105</v>
      </c>
      <c r="C29" s="522">
        <v>19470100</v>
      </c>
      <c r="D29" s="523">
        <v>20645367</v>
      </c>
      <c r="E29" s="524">
        <v>20134204.440000001</v>
      </c>
      <c r="F29" s="525">
        <f t="shared" ref="F29:F34" si="1">E29/D29</f>
        <v>0.97524081020211462</v>
      </c>
      <c r="G29" s="520"/>
      <c r="H29" s="520"/>
    </row>
    <row r="30" spans="1:9" ht="18" customHeight="1" x14ac:dyDescent="0.25">
      <c r="B30" s="498" t="s">
        <v>107</v>
      </c>
      <c r="C30" s="526">
        <v>2351500</v>
      </c>
      <c r="D30" s="527">
        <v>2914000</v>
      </c>
      <c r="E30" s="528">
        <v>2887302.42</v>
      </c>
      <c r="F30" s="501">
        <f t="shared" si="1"/>
        <v>0.99083816746739872</v>
      </c>
      <c r="G30" s="520"/>
      <c r="H30" s="520"/>
    </row>
    <row r="31" spans="1:9" ht="18" customHeight="1" x14ac:dyDescent="0.25">
      <c r="B31" s="529" t="s">
        <v>108</v>
      </c>
      <c r="C31" s="530">
        <v>19743600</v>
      </c>
      <c r="D31" s="531">
        <v>20954448</v>
      </c>
      <c r="E31" s="532">
        <v>20021880.93</v>
      </c>
      <c r="F31" s="504">
        <f t="shared" si="1"/>
        <v>0.95549550768409641</v>
      </c>
      <c r="G31" s="520"/>
      <c r="H31" s="520"/>
    </row>
    <row r="32" spans="1:9" ht="18" customHeight="1" x14ac:dyDescent="0.25">
      <c r="B32" s="498" t="s">
        <v>109</v>
      </c>
      <c r="C32" s="533">
        <v>2078000</v>
      </c>
      <c r="D32" s="534">
        <v>2604919</v>
      </c>
      <c r="E32" s="532">
        <v>2041529.95</v>
      </c>
      <c r="F32" s="504">
        <f t="shared" si="1"/>
        <v>0.78372108691287523</v>
      </c>
      <c r="G32" s="535"/>
      <c r="H32" s="535"/>
    </row>
    <row r="33" spans="2:8" ht="18" customHeight="1" x14ac:dyDescent="0.25">
      <c r="B33" s="505" t="s">
        <v>111</v>
      </c>
      <c r="C33" s="536">
        <f>SUM(C29:C30)</f>
        <v>21821600</v>
      </c>
      <c r="D33" s="537">
        <f>SUM(D29:D30)</f>
        <v>23559367</v>
      </c>
      <c r="E33" s="538">
        <f>SUM(E29:E30)</f>
        <v>23021506.859999999</v>
      </c>
      <c r="F33" s="508">
        <f t="shared" si="1"/>
        <v>0.97717000885465211</v>
      </c>
      <c r="G33" s="520"/>
      <c r="H33" s="520"/>
    </row>
    <row r="34" spans="2:8" ht="18" customHeight="1" x14ac:dyDescent="0.25">
      <c r="B34" s="505" t="s">
        <v>112</v>
      </c>
      <c r="C34" s="536">
        <f>SUM(C31:C32)</f>
        <v>21821600</v>
      </c>
      <c r="D34" s="537">
        <f>SUM(D31:D32)</f>
        <v>23559367</v>
      </c>
      <c r="E34" s="538">
        <f>SUM(E31:E32)</f>
        <v>22063410.879999999</v>
      </c>
      <c r="F34" s="508">
        <f t="shared" si="1"/>
        <v>0.9365027031498766</v>
      </c>
      <c r="G34" s="520"/>
      <c r="H34" s="520"/>
    </row>
    <row r="35" spans="2:8" ht="18" customHeight="1" x14ac:dyDescent="0.25">
      <c r="B35" s="540" t="s">
        <v>104</v>
      </c>
      <c r="C35" s="556">
        <f t="shared" ref="C35:E36" si="2">C29-C31</f>
        <v>-273500</v>
      </c>
      <c r="D35" s="557">
        <f t="shared" si="2"/>
        <v>-309081</v>
      </c>
      <c r="E35" s="812">
        <f t="shared" si="2"/>
        <v>112323.51000000164</v>
      </c>
      <c r="F35" s="813"/>
      <c r="G35" s="520"/>
      <c r="H35" s="520"/>
    </row>
    <row r="36" spans="2:8" ht="18" customHeight="1" x14ac:dyDescent="0.25">
      <c r="B36" s="558" t="s">
        <v>110</v>
      </c>
      <c r="C36" s="559">
        <f t="shared" si="2"/>
        <v>273500</v>
      </c>
      <c r="D36" s="560">
        <f t="shared" si="2"/>
        <v>309081</v>
      </c>
      <c r="E36" s="812">
        <f t="shared" si="2"/>
        <v>845772.47</v>
      </c>
      <c r="F36" s="813"/>
      <c r="G36" s="520"/>
      <c r="H36" s="520"/>
    </row>
    <row r="37" spans="2:8" ht="18" customHeight="1" x14ac:dyDescent="0.25">
      <c r="B37" s="552" t="s">
        <v>250</v>
      </c>
      <c r="C37" s="561">
        <f>SUM(C35:C36)</f>
        <v>0</v>
      </c>
      <c r="D37" s="562">
        <f>SUM(D35:D36)</f>
        <v>0</v>
      </c>
      <c r="E37" s="814">
        <f>SUM(E35:E36)</f>
        <v>958095.98000000161</v>
      </c>
      <c r="F37" s="815"/>
      <c r="G37" s="520"/>
      <c r="H37" s="520"/>
    </row>
    <row r="38" spans="2:8" ht="18" customHeight="1" x14ac:dyDescent="0.25">
      <c r="B38" s="779" t="s">
        <v>870</v>
      </c>
      <c r="C38" s="780"/>
      <c r="D38" s="780"/>
      <c r="E38" s="780"/>
      <c r="F38" s="793"/>
      <c r="G38" s="520"/>
      <c r="H38" s="520"/>
    </row>
    <row r="39" spans="2:8" ht="18" customHeight="1" x14ac:dyDescent="0.25">
      <c r="B39" s="794" t="s">
        <v>871</v>
      </c>
      <c r="C39" s="795"/>
      <c r="D39" s="795"/>
      <c r="E39" s="796"/>
      <c r="F39" s="511">
        <v>958095.98</v>
      </c>
      <c r="G39" s="520"/>
      <c r="H39" s="520"/>
    </row>
    <row r="40" spans="2:8" ht="18" customHeight="1" x14ac:dyDescent="0.25">
      <c r="B40" s="794" t="s">
        <v>872</v>
      </c>
      <c r="C40" s="795"/>
      <c r="D40" s="795"/>
      <c r="E40" s="795"/>
      <c r="F40" s="512">
        <v>0</v>
      </c>
      <c r="G40" s="520"/>
      <c r="H40" s="520"/>
    </row>
    <row r="41" spans="2:8" ht="18" customHeight="1" x14ac:dyDescent="0.25">
      <c r="B41" s="794" t="s">
        <v>1067</v>
      </c>
      <c r="C41" s="795"/>
      <c r="D41" s="795"/>
      <c r="E41" s="796"/>
      <c r="F41" s="513">
        <v>127000</v>
      </c>
      <c r="G41" s="520"/>
      <c r="H41" s="520"/>
    </row>
    <row r="42" spans="2:8" ht="18" customHeight="1" x14ac:dyDescent="0.25">
      <c r="B42" s="794" t="s">
        <v>1068</v>
      </c>
      <c r="C42" s="795"/>
      <c r="D42" s="795"/>
      <c r="E42" s="795"/>
      <c r="F42" s="512">
        <v>808100</v>
      </c>
      <c r="G42" s="520"/>
      <c r="H42" s="520"/>
    </row>
    <row r="43" spans="2:8" ht="18" customHeight="1" x14ac:dyDescent="0.25">
      <c r="B43" s="797" t="s">
        <v>874</v>
      </c>
      <c r="C43" s="798"/>
      <c r="D43" s="798"/>
      <c r="E43" s="798"/>
      <c r="F43" s="799"/>
    </row>
    <row r="44" spans="2:8" ht="18" customHeight="1" x14ac:dyDescent="0.25">
      <c r="B44" s="779" t="s">
        <v>179</v>
      </c>
      <c r="C44" s="780"/>
      <c r="D44" s="780"/>
      <c r="E44" s="781"/>
      <c r="F44" s="514">
        <v>110616.18</v>
      </c>
    </row>
    <row r="45" spans="2:8" x14ac:dyDescent="0.25">
      <c r="B45" s="779" t="s">
        <v>180</v>
      </c>
      <c r="C45" s="780"/>
      <c r="D45" s="780"/>
      <c r="E45" s="781"/>
      <c r="F45" s="515">
        <v>52431.4</v>
      </c>
    </row>
    <row r="46" spans="2:8" x14ac:dyDescent="0.25">
      <c r="B46" s="779" t="s">
        <v>181</v>
      </c>
      <c r="C46" s="780"/>
      <c r="D46" s="780"/>
      <c r="E46" s="781"/>
      <c r="F46" s="515">
        <v>16630.41</v>
      </c>
      <c r="G46" s="563"/>
    </row>
    <row r="47" spans="2:8" x14ac:dyDescent="0.25">
      <c r="B47" s="779" t="s">
        <v>183</v>
      </c>
      <c r="C47" s="780"/>
      <c r="D47" s="780"/>
      <c r="E47" s="781"/>
      <c r="F47" s="515">
        <v>326075.96999999997</v>
      </c>
    </row>
    <row r="48" spans="2:8" x14ac:dyDescent="0.25">
      <c r="B48" s="782" t="s">
        <v>76</v>
      </c>
      <c r="C48" s="783"/>
      <c r="D48" s="783"/>
      <c r="E48" s="784"/>
      <c r="F48" s="516">
        <f>SUM(F44:F47)</f>
        <v>505753.95999999996</v>
      </c>
      <c r="G48" s="517"/>
    </row>
    <row r="49" spans="2:9" x14ac:dyDescent="0.25">
      <c r="B49" s="785" t="s">
        <v>876</v>
      </c>
      <c r="C49" s="786"/>
      <c r="D49" s="786"/>
      <c r="E49" s="786"/>
      <c r="F49" s="787"/>
    </row>
    <row r="50" spans="2:9" x14ac:dyDescent="0.25">
      <c r="B50" s="779" t="s">
        <v>187</v>
      </c>
      <c r="C50" s="780"/>
      <c r="D50" s="780"/>
      <c r="E50" s="781"/>
      <c r="F50" s="514">
        <v>2320577.4700000002</v>
      </c>
    </row>
    <row r="51" spans="2:9" x14ac:dyDescent="0.25">
      <c r="B51" s="540" t="s">
        <v>60</v>
      </c>
      <c r="C51" s="541"/>
      <c r="D51" s="541"/>
      <c r="E51" s="542"/>
      <c r="F51" s="514">
        <v>44295.4</v>
      </c>
      <c r="G51" s="517"/>
    </row>
    <row r="52" spans="2:9" x14ac:dyDescent="0.25">
      <c r="B52" s="776" t="s">
        <v>186</v>
      </c>
      <c r="C52" s="777"/>
      <c r="D52" s="777"/>
      <c r="E52" s="778"/>
      <c r="F52" s="543">
        <f>SUM(F50:F51)</f>
        <v>2364872.87</v>
      </c>
      <c r="G52" s="517"/>
      <c r="I52" s="517"/>
    </row>
    <row r="53" spans="2:9" x14ac:dyDescent="0.25">
      <c r="G53" s="517"/>
    </row>
    <row r="55" spans="2:9" x14ac:dyDescent="0.25">
      <c r="G55" s="517"/>
    </row>
  </sheetData>
  <mergeCells count="39">
    <mergeCell ref="E12:F12"/>
    <mergeCell ref="B1:F1"/>
    <mergeCell ref="B3:F3"/>
    <mergeCell ref="B10:D10"/>
    <mergeCell ref="E10:F10"/>
    <mergeCell ref="E11:F11"/>
    <mergeCell ref="B24:F24"/>
    <mergeCell ref="B13:F13"/>
    <mergeCell ref="B14:E14"/>
    <mergeCell ref="B15:E15"/>
    <mergeCell ref="B16:E16"/>
    <mergeCell ref="B17:E17"/>
    <mergeCell ref="B18:F18"/>
    <mergeCell ref="B19:E19"/>
    <mergeCell ref="B20:E20"/>
    <mergeCell ref="B21:E21"/>
    <mergeCell ref="B22:E22"/>
    <mergeCell ref="B23:E23"/>
    <mergeCell ref="B42:E42"/>
    <mergeCell ref="B25:E25"/>
    <mergeCell ref="B26:E26"/>
    <mergeCell ref="B27:E27"/>
    <mergeCell ref="B28:F28"/>
    <mergeCell ref="E35:F35"/>
    <mergeCell ref="E36:F36"/>
    <mergeCell ref="E37:F37"/>
    <mergeCell ref="B38:F38"/>
    <mergeCell ref="B39:E39"/>
    <mergeCell ref="B40:E40"/>
    <mergeCell ref="B41:E41"/>
    <mergeCell ref="B49:F49"/>
    <mergeCell ref="B50:E50"/>
    <mergeCell ref="B52:E52"/>
    <mergeCell ref="B43:F43"/>
    <mergeCell ref="B44:E44"/>
    <mergeCell ref="B45:E45"/>
    <mergeCell ref="B46:E46"/>
    <mergeCell ref="B47:E47"/>
    <mergeCell ref="B48:E48"/>
  </mergeCells>
  <pageMargins left="0.70866141732283472" right="0.70866141732283472" top="0.78740157480314965" bottom="0.78740157480314965" header="0.31496062992125984" footer="0.31496062992125984"/>
  <pageSetup paperSize="9" scale="65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4" sqref="N34"/>
    </sheetView>
  </sheetViews>
  <sheetFormatPr defaultRowHeight="15.7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Normal="100" workbookViewId="0">
      <pane ySplit="2" topLeftCell="A3" activePane="bottomLeft" state="frozen"/>
      <selection pane="bottomLeft" activeCell="D5" sqref="D5"/>
    </sheetView>
  </sheetViews>
  <sheetFormatPr defaultRowHeight="13.5" x14ac:dyDescent="0.2"/>
  <cols>
    <col min="1" max="1" width="6.125" style="48" customWidth="1"/>
    <col min="2" max="2" width="39.625" style="49" customWidth="1"/>
    <col min="3" max="7" width="13.875" style="66" customWidth="1"/>
    <col min="8" max="16384" width="9" style="46"/>
  </cols>
  <sheetData>
    <row r="1" spans="1:7" ht="57.75" customHeight="1" x14ac:dyDescent="0.2">
      <c r="A1" s="574" t="s">
        <v>668</v>
      </c>
      <c r="B1" s="574"/>
      <c r="C1" s="574"/>
      <c r="D1" s="574"/>
      <c r="E1" s="574"/>
      <c r="F1" s="574"/>
      <c r="G1" s="574"/>
    </row>
    <row r="2" spans="1:7" ht="28.15" customHeight="1" x14ac:dyDescent="0.2">
      <c r="A2" s="51" t="s">
        <v>1</v>
      </c>
      <c r="B2" s="54" t="s">
        <v>330</v>
      </c>
      <c r="C2" s="52" t="s">
        <v>663</v>
      </c>
      <c r="D2" s="52" t="s">
        <v>664</v>
      </c>
      <c r="E2" s="52" t="s">
        <v>665</v>
      </c>
      <c r="F2" s="52" t="s">
        <v>666</v>
      </c>
      <c r="G2" s="52" t="s">
        <v>667</v>
      </c>
    </row>
    <row r="3" spans="1:7" x14ac:dyDescent="0.2">
      <c r="A3" s="55">
        <v>1111</v>
      </c>
      <c r="B3" s="47" t="s">
        <v>298</v>
      </c>
      <c r="C3" s="56">
        <v>15463462.98</v>
      </c>
      <c r="D3" s="56">
        <v>17722775.460000001</v>
      </c>
      <c r="E3" s="56">
        <v>19605430.059999999</v>
      </c>
      <c r="F3" s="56">
        <v>23991113.300000001</v>
      </c>
      <c r="G3" s="210">
        <v>27160092.100000001</v>
      </c>
    </row>
    <row r="4" spans="1:7" x14ac:dyDescent="0.2">
      <c r="A4" s="55">
        <v>1112</v>
      </c>
      <c r="B4" s="47" t="s">
        <v>299</v>
      </c>
      <c r="C4" s="56">
        <v>2002124.56</v>
      </c>
      <c r="D4" s="56">
        <v>1551914.94</v>
      </c>
      <c r="E4" s="56">
        <v>519750.23</v>
      </c>
      <c r="F4" s="56">
        <v>521294.72</v>
      </c>
      <c r="G4" s="210">
        <v>695961.19</v>
      </c>
    </row>
    <row r="5" spans="1:7" x14ac:dyDescent="0.2">
      <c r="A5" s="55">
        <v>1113</v>
      </c>
      <c r="B5" s="47" t="s">
        <v>300</v>
      </c>
      <c r="C5" s="56">
        <v>1719152.8</v>
      </c>
      <c r="D5" s="56">
        <v>1776716.91</v>
      </c>
      <c r="E5" s="56">
        <v>1778232.79</v>
      </c>
      <c r="F5" s="56">
        <v>2061169.13</v>
      </c>
      <c r="G5" s="210">
        <v>2348030.13</v>
      </c>
    </row>
    <row r="6" spans="1:7" x14ac:dyDescent="0.2">
      <c r="A6" s="55">
        <v>1121</v>
      </c>
      <c r="B6" s="47" t="s">
        <v>38</v>
      </c>
      <c r="C6" s="56">
        <v>15966452.92</v>
      </c>
      <c r="D6" s="56">
        <v>18364149.329999998</v>
      </c>
      <c r="E6" s="56">
        <v>18939579.899999999</v>
      </c>
      <c r="F6" s="56">
        <v>18933981.399999999</v>
      </c>
      <c r="G6" s="210">
        <v>21866966.350000001</v>
      </c>
    </row>
    <row r="7" spans="1:7" x14ac:dyDescent="0.2">
      <c r="A7" s="55">
        <v>1122</v>
      </c>
      <c r="B7" s="47" t="s">
        <v>40</v>
      </c>
      <c r="C7" s="56">
        <v>1802720</v>
      </c>
      <c r="D7" s="56">
        <v>2154600</v>
      </c>
      <c r="E7" s="56">
        <v>2558920</v>
      </c>
      <c r="F7" s="56">
        <v>2041170</v>
      </c>
      <c r="G7" s="210">
        <v>1039680</v>
      </c>
    </row>
    <row r="8" spans="1:7" x14ac:dyDescent="0.2">
      <c r="A8" s="55">
        <v>1211</v>
      </c>
      <c r="B8" s="47" t="s">
        <v>39</v>
      </c>
      <c r="C8" s="56">
        <v>30490835.219999999</v>
      </c>
      <c r="D8" s="56">
        <v>33629704.640000001</v>
      </c>
      <c r="E8" s="56">
        <v>39441791.280000001</v>
      </c>
      <c r="F8" s="56">
        <v>46540962.469999999</v>
      </c>
      <c r="G8" s="210">
        <v>49216242.020000003</v>
      </c>
    </row>
    <row r="9" spans="1:7" x14ac:dyDescent="0.2">
      <c r="A9" s="55">
        <v>1334</v>
      </c>
      <c r="B9" s="47" t="s">
        <v>301</v>
      </c>
      <c r="C9" s="56">
        <v>11875</v>
      </c>
      <c r="D9" s="56">
        <v>105248</v>
      </c>
      <c r="E9" s="56">
        <v>194303.24</v>
      </c>
      <c r="F9" s="56">
        <v>91209.81</v>
      </c>
      <c r="G9" s="210">
        <v>122876.88</v>
      </c>
    </row>
    <row r="10" spans="1:7" x14ac:dyDescent="0.2">
      <c r="A10" s="55">
        <v>1337</v>
      </c>
      <c r="B10" s="47" t="s">
        <v>379</v>
      </c>
      <c r="C10" s="56"/>
      <c r="D10" s="56"/>
      <c r="E10" s="56"/>
      <c r="F10" s="56"/>
      <c r="G10" s="210">
        <v>3493233</v>
      </c>
    </row>
    <row r="11" spans="1:7" x14ac:dyDescent="0.2">
      <c r="A11" s="55">
        <v>1341</v>
      </c>
      <c r="B11" s="47" t="s">
        <v>36</v>
      </c>
      <c r="C11" s="56">
        <v>135757</v>
      </c>
      <c r="D11" s="56">
        <v>136480</v>
      </c>
      <c r="E11" s="56">
        <v>140209</v>
      </c>
      <c r="F11" s="56">
        <v>141918</v>
      </c>
      <c r="G11" s="210">
        <v>144951</v>
      </c>
    </row>
    <row r="12" spans="1:7" x14ac:dyDescent="0.2">
      <c r="A12" s="55">
        <v>1343</v>
      </c>
      <c r="B12" s="47" t="s">
        <v>302</v>
      </c>
      <c r="C12" s="56">
        <v>107980</v>
      </c>
      <c r="D12" s="56">
        <v>130899</v>
      </c>
      <c r="E12" s="56">
        <v>129424</v>
      </c>
      <c r="F12" s="56">
        <v>144595.53</v>
      </c>
      <c r="G12" s="210">
        <v>172646</v>
      </c>
    </row>
    <row r="13" spans="1:7" x14ac:dyDescent="0.2">
      <c r="A13" s="55">
        <v>1353</v>
      </c>
      <c r="B13" s="47" t="s">
        <v>303</v>
      </c>
      <c r="C13" s="56">
        <v>312500</v>
      </c>
      <c r="D13" s="56">
        <v>289950</v>
      </c>
      <c r="E13" s="56">
        <v>299230</v>
      </c>
      <c r="F13" s="56">
        <v>348900</v>
      </c>
      <c r="G13" s="210">
        <v>351900</v>
      </c>
    </row>
    <row r="14" spans="1:7" x14ac:dyDescent="0.2">
      <c r="A14" s="55">
        <v>1356</v>
      </c>
      <c r="B14" s="47" t="s">
        <v>304</v>
      </c>
      <c r="C14" s="56">
        <v>194130</v>
      </c>
      <c r="D14" s="56">
        <v>209063</v>
      </c>
      <c r="E14" s="56">
        <v>223997</v>
      </c>
      <c r="F14" s="56">
        <v>147547</v>
      </c>
      <c r="G14" s="210">
        <v>156769</v>
      </c>
    </row>
    <row r="15" spans="1:7" x14ac:dyDescent="0.2">
      <c r="A15" s="55">
        <v>1361</v>
      </c>
      <c r="B15" s="47" t="s">
        <v>6</v>
      </c>
      <c r="C15" s="56">
        <v>6032255</v>
      </c>
      <c r="D15" s="56">
        <v>5639197</v>
      </c>
      <c r="E15" s="56">
        <v>6234410</v>
      </c>
      <c r="F15" s="56">
        <v>5040463.18</v>
      </c>
      <c r="G15" s="210">
        <v>4757421</v>
      </c>
    </row>
    <row r="16" spans="1:7" x14ac:dyDescent="0.2">
      <c r="A16" s="55">
        <v>1381</v>
      </c>
      <c r="B16" s="47" t="s">
        <v>378</v>
      </c>
      <c r="C16" s="56">
        <v>4989177.51</v>
      </c>
      <c r="D16" s="56">
        <v>6015817.1299999999</v>
      </c>
      <c r="E16" s="56">
        <v>12108891.43</v>
      </c>
      <c r="F16" s="56">
        <v>10787042.449999999</v>
      </c>
      <c r="G16" s="210">
        <v>585407.14</v>
      </c>
    </row>
    <row r="17" spans="1:7" x14ac:dyDescent="0.2">
      <c r="A17" s="55">
        <v>1382</v>
      </c>
      <c r="B17" s="47" t="s">
        <v>660</v>
      </c>
      <c r="C17" s="56"/>
      <c r="D17" s="56"/>
      <c r="E17" s="56"/>
      <c r="F17" s="56">
        <v>341.49</v>
      </c>
      <c r="G17" s="210">
        <v>2952.51</v>
      </c>
    </row>
    <row r="18" spans="1:7" x14ac:dyDescent="0.2">
      <c r="A18" s="55">
        <v>1383</v>
      </c>
      <c r="B18" s="47" t="s">
        <v>512</v>
      </c>
      <c r="C18" s="56"/>
      <c r="D18" s="56"/>
      <c r="E18" s="56"/>
      <c r="F18" s="56">
        <v>43972.68</v>
      </c>
      <c r="G18" s="210">
        <v>304109.24</v>
      </c>
    </row>
    <row r="19" spans="1:7" x14ac:dyDescent="0.2">
      <c r="A19" s="55">
        <v>1385</v>
      </c>
      <c r="B19" s="47" t="s">
        <v>380</v>
      </c>
      <c r="C19" s="56"/>
      <c r="D19" s="56"/>
      <c r="E19" s="56"/>
      <c r="F19" s="56"/>
      <c r="G19" s="210">
        <v>9832610.1500000004</v>
      </c>
    </row>
    <row r="20" spans="1:7" x14ac:dyDescent="0.2">
      <c r="A20" s="55">
        <v>1511</v>
      </c>
      <c r="B20" s="47" t="s">
        <v>37</v>
      </c>
      <c r="C20" s="56">
        <v>4754659.13</v>
      </c>
      <c r="D20" s="56">
        <v>4902494.45</v>
      </c>
      <c r="E20" s="56">
        <v>4763820.75</v>
      </c>
      <c r="F20" s="56">
        <v>4775240.4800000004</v>
      </c>
      <c r="G20" s="210">
        <v>4890452.0999999996</v>
      </c>
    </row>
    <row r="21" spans="1:7" x14ac:dyDescent="0.2">
      <c r="A21" s="61" t="s">
        <v>309</v>
      </c>
      <c r="B21" s="92"/>
      <c r="C21" s="62">
        <v>83983082.120000005</v>
      </c>
      <c r="D21" s="62">
        <v>92629009.859999999</v>
      </c>
      <c r="E21" s="62">
        <v>106937989.68000001</v>
      </c>
      <c r="F21" s="62">
        <v>115610921.64</v>
      </c>
      <c r="G21" s="211">
        <v>127142299.81</v>
      </c>
    </row>
    <row r="24" spans="1:7" x14ac:dyDescent="0.2">
      <c r="C24" s="48"/>
    </row>
  </sheetData>
  <mergeCells count="1">
    <mergeCell ref="A1:G1"/>
  </mergeCells>
  <printOptions horizontalCentered="1"/>
  <pageMargins left="0.19685039369791668" right="0.19685039369791668" top="0.19685039369791668" bottom="0.39370078739583336" header="0.19685039369791668" footer="0.19685039369791668"/>
  <pageSetup paperSize="9" scale="80" fitToHeight="0" orientation="portrait" r:id="rId1"/>
  <headerFooter>
    <oddFooter>&amp;R (str. &amp;P z &amp;N)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pane ySplit="3" topLeftCell="A4" activePane="bottomLeft" state="frozen"/>
      <selection pane="bottomLeft" activeCell="J43" sqref="J43"/>
    </sheetView>
  </sheetViews>
  <sheetFormatPr defaultRowHeight="13.5" x14ac:dyDescent="0.2"/>
  <cols>
    <col min="1" max="1" width="0.125" style="49" customWidth="1"/>
    <col min="2" max="2" width="6.375" style="48" customWidth="1"/>
    <col min="3" max="3" width="32.625" style="49" customWidth="1"/>
    <col min="4" max="6" width="13.875" style="66" customWidth="1"/>
    <col min="7" max="7" width="10.5" style="50" customWidth="1"/>
    <col min="8" max="8" width="11.125" style="50" customWidth="1"/>
    <col min="9" max="16384" width="9" style="46"/>
  </cols>
  <sheetData>
    <row r="1" spans="1:8" ht="57.75" customHeight="1" x14ac:dyDescent="0.2">
      <c r="A1" s="574" t="s">
        <v>670</v>
      </c>
      <c r="B1" s="574"/>
      <c r="C1" s="574"/>
      <c r="D1" s="574"/>
      <c r="E1" s="574"/>
      <c r="F1" s="574"/>
      <c r="G1" s="574"/>
      <c r="H1" s="574"/>
    </row>
    <row r="2" spans="1:8" ht="13.5" customHeight="1" x14ac:dyDescent="0.2">
      <c r="A2" s="179"/>
      <c r="B2" s="575" t="s">
        <v>516</v>
      </c>
      <c r="C2" s="575"/>
      <c r="D2" s="575"/>
      <c r="E2" s="575"/>
      <c r="F2" s="575"/>
      <c r="G2" s="575"/>
      <c r="H2" s="575"/>
    </row>
    <row r="3" spans="1:8" ht="28.35" customHeight="1" x14ac:dyDescent="0.2">
      <c r="A3" s="135" t="s">
        <v>513</v>
      </c>
      <c r="B3" s="51" t="s">
        <v>514</v>
      </c>
      <c r="C3" s="54" t="s">
        <v>341</v>
      </c>
      <c r="D3" s="52" t="s">
        <v>297</v>
      </c>
      <c r="E3" s="52" t="s">
        <v>657</v>
      </c>
      <c r="F3" s="52" t="s">
        <v>658</v>
      </c>
      <c r="G3" s="53" t="s">
        <v>511</v>
      </c>
      <c r="H3" s="53" t="s">
        <v>319</v>
      </c>
    </row>
    <row r="4" spans="1:8" ht="13.5" customHeight="1" x14ac:dyDescent="0.2">
      <c r="A4" s="47" t="s">
        <v>320</v>
      </c>
      <c r="B4" s="55"/>
      <c r="C4" s="100" t="s">
        <v>669</v>
      </c>
      <c r="D4" s="56">
        <v>0</v>
      </c>
      <c r="E4" s="56">
        <v>0</v>
      </c>
      <c r="F4" s="56">
        <v>106.45</v>
      </c>
      <c r="G4" s="212">
        <v>0</v>
      </c>
      <c r="H4" s="90">
        <v>0</v>
      </c>
    </row>
    <row r="5" spans="1:8" x14ac:dyDescent="0.2">
      <c r="A5" s="47" t="s">
        <v>320</v>
      </c>
      <c r="B5" s="55">
        <v>10</v>
      </c>
      <c r="C5" s="47" t="s">
        <v>171</v>
      </c>
      <c r="D5" s="56">
        <v>500000</v>
      </c>
      <c r="E5" s="56">
        <v>513400</v>
      </c>
      <c r="F5" s="56">
        <v>437741.86</v>
      </c>
      <c r="G5" s="212">
        <v>0.87548300000000001</v>
      </c>
      <c r="H5" s="90">
        <v>0.85263299999999997</v>
      </c>
    </row>
    <row r="6" spans="1:8" x14ac:dyDescent="0.2">
      <c r="A6" s="47" t="s">
        <v>320</v>
      </c>
      <c r="B6" s="55">
        <v>20</v>
      </c>
      <c r="C6" s="47" t="s">
        <v>172</v>
      </c>
      <c r="D6" s="56">
        <v>8550000</v>
      </c>
      <c r="E6" s="56">
        <v>8941700</v>
      </c>
      <c r="F6" s="56">
        <v>7583489.8200000003</v>
      </c>
      <c r="G6" s="212">
        <v>0.886957</v>
      </c>
      <c r="H6" s="90">
        <v>0.84810300000000005</v>
      </c>
    </row>
    <row r="7" spans="1:8" x14ac:dyDescent="0.2">
      <c r="A7" s="47" t="s">
        <v>320</v>
      </c>
      <c r="B7" s="55">
        <v>30</v>
      </c>
      <c r="C7" s="47" t="s">
        <v>26</v>
      </c>
      <c r="D7" s="56">
        <v>46892900</v>
      </c>
      <c r="E7" s="56">
        <v>53559300</v>
      </c>
      <c r="F7" s="56">
        <v>53124963.270000003</v>
      </c>
      <c r="G7" s="212">
        <v>1.1328990000000001</v>
      </c>
      <c r="H7" s="90">
        <v>0.99189000000000005</v>
      </c>
    </row>
    <row r="8" spans="1:8" x14ac:dyDescent="0.2">
      <c r="A8" s="47" t="s">
        <v>320</v>
      </c>
      <c r="B8" s="55">
        <v>40</v>
      </c>
      <c r="C8" s="47" t="s">
        <v>173</v>
      </c>
      <c r="D8" s="56">
        <v>3350000</v>
      </c>
      <c r="E8" s="56">
        <v>6728000</v>
      </c>
      <c r="F8" s="56">
        <v>4684289.5</v>
      </c>
      <c r="G8" s="212">
        <v>1.3982950000000001</v>
      </c>
      <c r="H8" s="90">
        <v>0.69623800000000002</v>
      </c>
    </row>
    <row r="9" spans="1:8" x14ac:dyDescent="0.2">
      <c r="A9" s="47" t="s">
        <v>320</v>
      </c>
      <c r="B9" s="55">
        <v>50</v>
      </c>
      <c r="C9" s="47" t="s">
        <v>174</v>
      </c>
      <c r="D9" s="56">
        <v>2331000</v>
      </c>
      <c r="E9" s="56">
        <v>2804000</v>
      </c>
      <c r="F9" s="56">
        <v>1809966.53</v>
      </c>
      <c r="G9" s="212">
        <v>0.77647600000000006</v>
      </c>
      <c r="H9" s="90">
        <v>0.64549400000000001</v>
      </c>
    </row>
    <row r="10" spans="1:8" x14ac:dyDescent="0.2">
      <c r="A10" s="47" t="s">
        <v>320</v>
      </c>
      <c r="B10" s="55">
        <v>60</v>
      </c>
      <c r="C10" s="47" t="s">
        <v>175</v>
      </c>
      <c r="D10" s="56">
        <v>250000</v>
      </c>
      <c r="E10" s="56">
        <v>437000</v>
      </c>
      <c r="F10" s="56">
        <v>387693.66</v>
      </c>
      <c r="G10" s="212">
        <v>1.5507740000000001</v>
      </c>
      <c r="H10" s="90">
        <v>0.88717000000000001</v>
      </c>
    </row>
    <row r="11" spans="1:8" x14ac:dyDescent="0.2">
      <c r="A11" s="47" t="s">
        <v>320</v>
      </c>
      <c r="B11" s="55">
        <v>70</v>
      </c>
      <c r="C11" s="47" t="s">
        <v>176</v>
      </c>
      <c r="D11" s="56">
        <v>3499800</v>
      </c>
      <c r="E11" s="56">
        <v>9281300</v>
      </c>
      <c r="F11" s="56">
        <v>7119541.6500000004</v>
      </c>
      <c r="G11" s="212">
        <v>2.0342709999999999</v>
      </c>
      <c r="H11" s="90">
        <v>0.76708399999999999</v>
      </c>
    </row>
    <row r="12" spans="1:8" x14ac:dyDescent="0.2">
      <c r="A12" s="47" t="s">
        <v>320</v>
      </c>
      <c r="B12" s="55">
        <v>80</v>
      </c>
      <c r="C12" s="47" t="s">
        <v>177</v>
      </c>
      <c r="D12" s="56">
        <v>52047600</v>
      </c>
      <c r="E12" s="56">
        <v>59860800</v>
      </c>
      <c r="F12" s="56">
        <v>57106873.880000003</v>
      </c>
      <c r="G12" s="212">
        <v>1.0972040000000001</v>
      </c>
      <c r="H12" s="90">
        <v>0.95399400000000001</v>
      </c>
    </row>
    <row r="13" spans="1:8" x14ac:dyDescent="0.2">
      <c r="A13" s="47" t="s">
        <v>320</v>
      </c>
      <c r="B13" s="55">
        <v>90</v>
      </c>
      <c r="C13" s="47" t="s">
        <v>27</v>
      </c>
      <c r="D13" s="56">
        <v>3462600</v>
      </c>
      <c r="E13" s="56">
        <v>3462600</v>
      </c>
      <c r="F13" s="56">
        <v>3345625.37</v>
      </c>
      <c r="G13" s="212">
        <v>0.96621699999999999</v>
      </c>
      <c r="H13" s="90">
        <v>0.96621699999999999</v>
      </c>
    </row>
    <row r="14" spans="1:8" x14ac:dyDescent="0.2">
      <c r="A14" s="92" t="s">
        <v>355</v>
      </c>
      <c r="B14" s="61" t="s">
        <v>355</v>
      </c>
      <c r="C14" s="92"/>
      <c r="D14" s="62">
        <v>120883900</v>
      </c>
      <c r="E14" s="62">
        <v>145588100</v>
      </c>
      <c r="F14" s="62">
        <v>135600291.99000001</v>
      </c>
      <c r="G14" s="63">
        <v>1.1217398842194866</v>
      </c>
      <c r="H14" s="93">
        <v>0.93139681052228862</v>
      </c>
    </row>
    <row r="15" spans="1:8" x14ac:dyDescent="0.2">
      <c r="A15" s="227"/>
      <c r="B15" s="94"/>
      <c r="C15" s="95"/>
      <c r="D15" s="96"/>
      <c r="E15" s="96"/>
      <c r="F15" s="96"/>
      <c r="G15" s="136"/>
      <c r="H15" s="130"/>
    </row>
    <row r="44" spans="2:8" ht="13.5" customHeight="1" x14ac:dyDescent="0.2">
      <c r="B44" s="576" t="s">
        <v>318</v>
      </c>
      <c r="C44" s="576"/>
      <c r="D44" s="576"/>
      <c r="E44" s="576"/>
      <c r="F44" s="576"/>
      <c r="G44" s="576"/>
      <c r="H44" s="576"/>
    </row>
    <row r="45" spans="2:8" ht="27" x14ac:dyDescent="0.2">
      <c r="B45" s="217" t="s">
        <v>1</v>
      </c>
      <c r="C45" s="218" t="s">
        <v>330</v>
      </c>
      <c r="D45" s="219" t="s">
        <v>297</v>
      </c>
      <c r="E45" s="219" t="s">
        <v>657</v>
      </c>
      <c r="F45" s="219" t="s">
        <v>658</v>
      </c>
      <c r="G45" s="220" t="s">
        <v>511</v>
      </c>
      <c r="H45" s="220" t="s">
        <v>319</v>
      </c>
    </row>
    <row r="46" spans="2:8" ht="14.25" x14ac:dyDescent="0.2">
      <c r="B46" s="222">
        <v>6111</v>
      </c>
      <c r="C46" s="223" t="s">
        <v>515</v>
      </c>
      <c r="D46" s="224">
        <v>0</v>
      </c>
      <c r="E46" s="224">
        <v>178200</v>
      </c>
      <c r="F46" s="224">
        <v>0</v>
      </c>
      <c r="G46" s="225">
        <v>0</v>
      </c>
      <c r="H46" s="226">
        <v>0</v>
      </c>
    </row>
    <row r="47" spans="2:8" ht="14.25" x14ac:dyDescent="0.2">
      <c r="B47" s="222">
        <v>6121</v>
      </c>
      <c r="C47" s="223" t="s">
        <v>314</v>
      </c>
      <c r="D47" s="224">
        <v>74600000</v>
      </c>
      <c r="E47" s="224">
        <v>82161300</v>
      </c>
      <c r="F47" s="224">
        <v>66257850.909999996</v>
      </c>
      <c r="G47" s="225">
        <v>0.88817400000000002</v>
      </c>
      <c r="H47" s="226">
        <v>0.80643600000000004</v>
      </c>
    </row>
    <row r="48" spans="2:8" ht="14.25" x14ac:dyDescent="0.2">
      <c r="B48" s="222">
        <v>6122</v>
      </c>
      <c r="C48" s="223" t="s">
        <v>315</v>
      </c>
      <c r="D48" s="224">
        <v>1500000</v>
      </c>
      <c r="E48" s="224">
        <v>520900</v>
      </c>
      <c r="F48" s="224">
        <v>297505.90000000002</v>
      </c>
      <c r="G48" s="225">
        <v>0.19833700000000001</v>
      </c>
      <c r="H48" s="226">
        <v>0.57113800000000003</v>
      </c>
    </row>
    <row r="49" spans="2:8" ht="14.25" x14ac:dyDescent="0.2">
      <c r="B49" s="222">
        <v>6123</v>
      </c>
      <c r="C49" s="223" t="s">
        <v>671</v>
      </c>
      <c r="D49" s="224">
        <v>0</v>
      </c>
      <c r="E49" s="224">
        <v>511800</v>
      </c>
      <c r="F49" s="224">
        <v>511800</v>
      </c>
      <c r="G49" s="225">
        <v>0</v>
      </c>
      <c r="H49" s="226">
        <v>1</v>
      </c>
    </row>
    <row r="50" spans="2:8" ht="14.25" x14ac:dyDescent="0.2">
      <c r="B50" s="222">
        <v>6127</v>
      </c>
      <c r="C50" s="223" t="s">
        <v>672</v>
      </c>
      <c r="D50" s="224">
        <v>0</v>
      </c>
      <c r="E50" s="224">
        <v>20000</v>
      </c>
      <c r="F50" s="224">
        <v>11400</v>
      </c>
      <c r="G50" s="225">
        <v>0</v>
      </c>
      <c r="H50" s="226">
        <v>0.56999999999999995</v>
      </c>
    </row>
    <row r="51" spans="2:8" ht="14.25" x14ac:dyDescent="0.2">
      <c r="B51" s="222">
        <v>6130</v>
      </c>
      <c r="C51" s="223" t="s">
        <v>316</v>
      </c>
      <c r="D51" s="224">
        <v>400000</v>
      </c>
      <c r="E51" s="224">
        <v>4400000</v>
      </c>
      <c r="F51" s="224">
        <v>2540427</v>
      </c>
      <c r="G51" s="225">
        <v>6.3510669999999996</v>
      </c>
      <c r="H51" s="226">
        <v>0.57736900000000002</v>
      </c>
    </row>
    <row r="52" spans="2:8" ht="14.25" x14ac:dyDescent="0.2">
      <c r="B52" s="222">
        <v>6351</v>
      </c>
      <c r="C52" s="223" t="s">
        <v>317</v>
      </c>
      <c r="D52" s="224">
        <v>700000</v>
      </c>
      <c r="E52" s="224">
        <v>2378000</v>
      </c>
      <c r="F52" s="224">
        <v>2378000</v>
      </c>
      <c r="G52" s="225">
        <v>3.3971420000000001</v>
      </c>
      <c r="H52" s="226">
        <v>1</v>
      </c>
    </row>
    <row r="53" spans="2:8" x14ac:dyDescent="0.2">
      <c r="B53" s="213" t="s">
        <v>355</v>
      </c>
      <c r="C53" s="214"/>
      <c r="D53" s="215">
        <v>77200000</v>
      </c>
      <c r="E53" s="215">
        <v>90170200</v>
      </c>
      <c r="F53" s="215">
        <v>71996983.810000002</v>
      </c>
      <c r="G53" s="221">
        <v>0.93260341722797924</v>
      </c>
      <c r="H53" s="216">
        <v>0.79845651678714258</v>
      </c>
    </row>
  </sheetData>
  <mergeCells count="3">
    <mergeCell ref="A1:H1"/>
    <mergeCell ref="B2:H2"/>
    <mergeCell ref="B44:H44"/>
  </mergeCells>
  <printOptions horizontalCentered="1"/>
  <pageMargins left="0.19685039369791668" right="0.19685039369791668" top="0.19685039369791668" bottom="0.39370078739583336" header="0.19685039369791668" footer="0.19685039369791668"/>
  <pageSetup paperSize="9" scale="90" fitToHeight="0" orientation="portrait" r:id="rId1"/>
  <headerFooter>
    <oddFooter>&amp;R (str. &amp;P z &amp;N)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7"/>
  <sheetViews>
    <sheetView zoomScaleNormal="100" workbookViewId="0">
      <pane ySplit="2" topLeftCell="A75" activePane="bottomLeft" state="frozen"/>
      <selection pane="bottomLeft" activeCell="H100" sqref="H100"/>
    </sheetView>
  </sheetViews>
  <sheetFormatPr defaultRowHeight="13.5" x14ac:dyDescent="0.2"/>
  <cols>
    <col min="1" max="1" width="4" style="200" customWidth="1"/>
    <col min="2" max="3" width="4.875" style="200" customWidth="1"/>
    <col min="4" max="4" width="7.875" style="200" customWidth="1"/>
    <col min="5" max="5" width="6" style="200" customWidth="1"/>
    <col min="6" max="6" width="5.5" style="200" customWidth="1"/>
    <col min="7" max="7" width="14.375" style="202" customWidth="1"/>
    <col min="8" max="8" width="14.875" style="202" customWidth="1"/>
    <col min="9" max="9" width="14.125" style="202" customWidth="1"/>
    <col min="10" max="10" width="9.5" style="203" customWidth="1"/>
    <col min="11" max="11" width="9.375" style="203" customWidth="1"/>
    <col min="12" max="12" width="60.125" style="201" customWidth="1"/>
    <col min="13" max="13" width="11.125" style="180" customWidth="1"/>
    <col min="14" max="16384" width="9" style="180"/>
  </cols>
  <sheetData>
    <row r="1" spans="1:13" ht="57.75" customHeight="1" x14ac:dyDescent="0.2">
      <c r="A1" s="577" t="s">
        <v>799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248"/>
    </row>
    <row r="2" spans="1:13" ht="28.15" customHeight="1" x14ac:dyDescent="0.2">
      <c r="A2" s="228" t="s">
        <v>0</v>
      </c>
      <c r="B2" s="228" t="s">
        <v>1</v>
      </c>
      <c r="C2" s="228" t="s">
        <v>2</v>
      </c>
      <c r="D2" s="228" t="s">
        <v>3</v>
      </c>
      <c r="E2" s="228" t="s">
        <v>4</v>
      </c>
      <c r="F2" s="228" t="s">
        <v>5</v>
      </c>
      <c r="G2" s="229" t="s">
        <v>297</v>
      </c>
      <c r="H2" s="229" t="s">
        <v>657</v>
      </c>
      <c r="I2" s="229" t="s">
        <v>658</v>
      </c>
      <c r="J2" s="230" t="s">
        <v>511</v>
      </c>
      <c r="K2" s="230" t="s">
        <v>319</v>
      </c>
      <c r="L2" s="231" t="s">
        <v>252</v>
      </c>
      <c r="M2" s="248"/>
    </row>
    <row r="3" spans="1:13" x14ac:dyDescent="0.2">
      <c r="A3" s="249">
        <v>1</v>
      </c>
      <c r="B3" s="249">
        <v>1111</v>
      </c>
      <c r="C3" s="249"/>
      <c r="D3" s="249"/>
      <c r="E3" s="249"/>
      <c r="F3" s="249">
        <v>36</v>
      </c>
      <c r="G3" s="250">
        <v>26832000</v>
      </c>
      <c r="H3" s="250">
        <v>26832000</v>
      </c>
      <c r="I3" s="250">
        <v>27160092.100000001</v>
      </c>
      <c r="J3" s="251">
        <v>1.012227</v>
      </c>
      <c r="K3" s="251">
        <v>1.012227</v>
      </c>
      <c r="L3" s="233" t="s">
        <v>122</v>
      </c>
      <c r="M3" s="248"/>
    </row>
    <row r="4" spans="1:13" x14ac:dyDescent="0.2">
      <c r="A4" s="249">
        <v>1</v>
      </c>
      <c r="B4" s="249">
        <v>1112</v>
      </c>
      <c r="C4" s="249"/>
      <c r="D4" s="249"/>
      <c r="E4" s="249"/>
      <c r="F4" s="249">
        <v>36</v>
      </c>
      <c r="G4" s="250">
        <v>408000</v>
      </c>
      <c r="H4" s="250">
        <v>496800</v>
      </c>
      <c r="I4" s="250">
        <v>695961.19</v>
      </c>
      <c r="J4" s="251">
        <v>1.7057869999999999</v>
      </c>
      <c r="K4" s="251">
        <v>1.4008879999999999</v>
      </c>
      <c r="L4" s="233" t="s">
        <v>123</v>
      </c>
      <c r="M4" s="248"/>
    </row>
    <row r="5" spans="1:13" x14ac:dyDescent="0.2">
      <c r="A5" s="249">
        <v>1</v>
      </c>
      <c r="B5" s="249">
        <v>1113</v>
      </c>
      <c r="C5" s="249"/>
      <c r="D5" s="249"/>
      <c r="E5" s="249"/>
      <c r="F5" s="249">
        <v>36</v>
      </c>
      <c r="G5" s="250">
        <v>1964000</v>
      </c>
      <c r="H5" s="250">
        <v>2252200</v>
      </c>
      <c r="I5" s="250">
        <v>2348030.13</v>
      </c>
      <c r="J5" s="251">
        <v>1.1955340000000001</v>
      </c>
      <c r="K5" s="251">
        <v>1.0425489999999999</v>
      </c>
      <c r="L5" s="233" t="s">
        <v>124</v>
      </c>
      <c r="M5" s="248"/>
    </row>
    <row r="6" spans="1:13" x14ac:dyDescent="0.2">
      <c r="A6" s="249">
        <v>1</v>
      </c>
      <c r="B6" s="249">
        <v>1121</v>
      </c>
      <c r="C6" s="249"/>
      <c r="D6" s="249"/>
      <c r="E6" s="249"/>
      <c r="F6" s="249">
        <v>36</v>
      </c>
      <c r="G6" s="250">
        <v>20360000</v>
      </c>
      <c r="H6" s="250">
        <v>20360000</v>
      </c>
      <c r="I6" s="250">
        <v>21866966.350000001</v>
      </c>
      <c r="J6" s="251">
        <v>1.0740160000000001</v>
      </c>
      <c r="K6" s="251">
        <v>1.0740160000000001</v>
      </c>
      <c r="L6" s="233" t="s">
        <v>197</v>
      </c>
      <c r="M6" s="248"/>
    </row>
    <row r="7" spans="1:13" x14ac:dyDescent="0.2">
      <c r="A7" s="249">
        <v>1</v>
      </c>
      <c r="B7" s="249">
        <v>1122</v>
      </c>
      <c r="C7" s="249"/>
      <c r="D7" s="249"/>
      <c r="E7" s="249"/>
      <c r="F7" s="249">
        <v>36</v>
      </c>
      <c r="G7" s="250">
        <v>1000000</v>
      </c>
      <c r="H7" s="250">
        <v>1039700</v>
      </c>
      <c r="I7" s="250">
        <v>1039680</v>
      </c>
      <c r="J7" s="251">
        <v>1.0396799999999999</v>
      </c>
      <c r="K7" s="251">
        <v>0.99997999999999998</v>
      </c>
      <c r="L7" s="233" t="s">
        <v>198</v>
      </c>
      <c r="M7" s="248"/>
    </row>
    <row r="8" spans="1:13" x14ac:dyDescent="0.2">
      <c r="A8" s="249">
        <v>1</v>
      </c>
      <c r="B8" s="249">
        <v>1211</v>
      </c>
      <c r="C8" s="249"/>
      <c r="D8" s="249"/>
      <c r="E8" s="249"/>
      <c r="F8" s="249">
        <v>36</v>
      </c>
      <c r="G8" s="250">
        <v>48756000</v>
      </c>
      <c r="H8" s="250">
        <v>48865000</v>
      </c>
      <c r="I8" s="250">
        <v>49216242.020000003</v>
      </c>
      <c r="J8" s="251">
        <v>1.009439</v>
      </c>
      <c r="K8" s="251">
        <v>1.007188</v>
      </c>
      <c r="L8" s="233" t="s">
        <v>125</v>
      </c>
      <c r="M8" s="248"/>
    </row>
    <row r="9" spans="1:13" x14ac:dyDescent="0.2">
      <c r="A9" s="249">
        <v>1</v>
      </c>
      <c r="B9" s="249">
        <v>1334</v>
      </c>
      <c r="C9" s="249"/>
      <c r="D9" s="249"/>
      <c r="E9" s="249"/>
      <c r="F9" s="249">
        <v>22</v>
      </c>
      <c r="G9" s="250">
        <v>0</v>
      </c>
      <c r="H9" s="250">
        <v>122900</v>
      </c>
      <c r="I9" s="250">
        <v>122876.88</v>
      </c>
      <c r="J9" s="251">
        <v>0</v>
      </c>
      <c r="K9" s="251">
        <v>0.99981100000000001</v>
      </c>
      <c r="L9" s="233" t="s">
        <v>517</v>
      </c>
      <c r="M9" s="248"/>
    </row>
    <row r="10" spans="1:13" x14ac:dyDescent="0.2">
      <c r="A10" s="249">
        <v>1</v>
      </c>
      <c r="B10" s="249">
        <v>1337</v>
      </c>
      <c r="C10" s="249"/>
      <c r="D10" s="249"/>
      <c r="E10" s="249"/>
      <c r="F10" s="249">
        <v>22</v>
      </c>
      <c r="G10" s="250">
        <v>3800000</v>
      </c>
      <c r="H10" s="250">
        <v>3800000</v>
      </c>
      <c r="I10" s="250">
        <v>3493233</v>
      </c>
      <c r="J10" s="251">
        <v>0.91927099999999995</v>
      </c>
      <c r="K10" s="251">
        <v>0.91927099999999995</v>
      </c>
      <c r="L10" s="233" t="s">
        <v>132</v>
      </c>
      <c r="M10" s="248"/>
    </row>
    <row r="11" spans="1:13" x14ac:dyDescent="0.2">
      <c r="A11" s="249">
        <v>1</v>
      </c>
      <c r="B11" s="249">
        <v>1341</v>
      </c>
      <c r="C11" s="249"/>
      <c r="D11" s="249"/>
      <c r="E11" s="249"/>
      <c r="F11" s="249">
        <v>36</v>
      </c>
      <c r="G11" s="250">
        <v>135000</v>
      </c>
      <c r="H11" s="250">
        <v>144700</v>
      </c>
      <c r="I11" s="250">
        <v>144951</v>
      </c>
      <c r="J11" s="251">
        <v>1.0737110000000001</v>
      </c>
      <c r="K11" s="251">
        <v>1.0017339999999999</v>
      </c>
      <c r="L11" s="233" t="s">
        <v>383</v>
      </c>
      <c r="M11" s="248"/>
    </row>
    <row r="12" spans="1:13" x14ac:dyDescent="0.2">
      <c r="A12" s="249">
        <v>1</v>
      </c>
      <c r="B12" s="249">
        <v>1343</v>
      </c>
      <c r="C12" s="249"/>
      <c r="D12" s="249"/>
      <c r="E12" s="249"/>
      <c r="F12" s="249">
        <v>41</v>
      </c>
      <c r="G12" s="250">
        <v>100000</v>
      </c>
      <c r="H12" s="250">
        <v>153600</v>
      </c>
      <c r="I12" s="250">
        <v>172646</v>
      </c>
      <c r="J12" s="251">
        <v>1.7264600000000001</v>
      </c>
      <c r="K12" s="251">
        <v>1.1239969999999999</v>
      </c>
      <c r="L12" s="233" t="s">
        <v>384</v>
      </c>
      <c r="M12" s="248"/>
    </row>
    <row r="13" spans="1:13" x14ac:dyDescent="0.2">
      <c r="A13" s="249">
        <v>1</v>
      </c>
      <c r="B13" s="249">
        <v>1353</v>
      </c>
      <c r="C13" s="249"/>
      <c r="D13" s="249"/>
      <c r="E13" s="249"/>
      <c r="F13" s="249">
        <v>63</v>
      </c>
      <c r="G13" s="250">
        <v>120000</v>
      </c>
      <c r="H13" s="250">
        <v>337200</v>
      </c>
      <c r="I13" s="250">
        <v>351900</v>
      </c>
      <c r="J13" s="251">
        <v>2.9325000000000001</v>
      </c>
      <c r="K13" s="251">
        <v>1.0435939999999999</v>
      </c>
      <c r="L13" s="233" t="s">
        <v>253</v>
      </c>
      <c r="M13" s="248"/>
    </row>
    <row r="14" spans="1:13" x14ac:dyDescent="0.2">
      <c r="A14" s="249">
        <v>1</v>
      </c>
      <c r="B14" s="249">
        <v>1356</v>
      </c>
      <c r="C14" s="249"/>
      <c r="D14" s="249"/>
      <c r="E14" s="249"/>
      <c r="F14" s="249">
        <v>22</v>
      </c>
      <c r="G14" s="250">
        <v>0</v>
      </c>
      <c r="H14" s="250">
        <v>156800</v>
      </c>
      <c r="I14" s="250">
        <v>156769</v>
      </c>
      <c r="J14" s="251">
        <v>0</v>
      </c>
      <c r="K14" s="251">
        <v>0.99980199999999997</v>
      </c>
      <c r="L14" s="233" t="s">
        <v>385</v>
      </c>
      <c r="M14" s="248"/>
    </row>
    <row r="15" spans="1:13" x14ac:dyDescent="0.2">
      <c r="A15" s="249">
        <v>1</v>
      </c>
      <c r="B15" s="249">
        <v>1361</v>
      </c>
      <c r="C15" s="249"/>
      <c r="D15" s="249"/>
      <c r="E15" s="249"/>
      <c r="F15" s="249">
        <v>21</v>
      </c>
      <c r="G15" s="250">
        <v>1200000</v>
      </c>
      <c r="H15" s="250">
        <v>1200000</v>
      </c>
      <c r="I15" s="250">
        <v>1104935</v>
      </c>
      <c r="J15" s="251">
        <v>0.92077900000000001</v>
      </c>
      <c r="K15" s="251">
        <v>0.92077900000000001</v>
      </c>
      <c r="L15" s="233" t="s">
        <v>118</v>
      </c>
      <c r="M15" s="248"/>
    </row>
    <row r="16" spans="1:13" x14ac:dyDescent="0.2">
      <c r="A16" s="249">
        <v>1</v>
      </c>
      <c r="B16" s="249">
        <v>1361</v>
      </c>
      <c r="C16" s="249"/>
      <c r="D16" s="249"/>
      <c r="E16" s="249"/>
      <c r="F16" s="249">
        <v>22</v>
      </c>
      <c r="G16" s="250">
        <v>140000</v>
      </c>
      <c r="H16" s="250">
        <v>149600</v>
      </c>
      <c r="I16" s="250">
        <v>152410</v>
      </c>
      <c r="J16" s="251">
        <v>1.0886420000000001</v>
      </c>
      <c r="K16" s="251">
        <v>1.018783</v>
      </c>
      <c r="L16" s="233" t="s">
        <v>126</v>
      </c>
      <c r="M16" s="248"/>
    </row>
    <row r="17" spans="1:13" x14ac:dyDescent="0.2">
      <c r="A17" s="249">
        <v>1</v>
      </c>
      <c r="B17" s="249">
        <v>1361</v>
      </c>
      <c r="C17" s="249"/>
      <c r="D17" s="249"/>
      <c r="E17" s="249"/>
      <c r="F17" s="249">
        <v>23</v>
      </c>
      <c r="G17" s="250">
        <v>300000</v>
      </c>
      <c r="H17" s="250">
        <v>300000</v>
      </c>
      <c r="I17" s="250">
        <v>121050</v>
      </c>
      <c r="J17" s="251">
        <v>0.40350000000000003</v>
      </c>
      <c r="K17" s="251">
        <v>0.40350000000000003</v>
      </c>
      <c r="L17" s="233" t="s">
        <v>127</v>
      </c>
      <c r="M17" s="248"/>
    </row>
    <row r="18" spans="1:13" x14ac:dyDescent="0.2">
      <c r="A18" s="249">
        <v>1</v>
      </c>
      <c r="B18" s="249">
        <v>1361</v>
      </c>
      <c r="C18" s="249"/>
      <c r="D18" s="249"/>
      <c r="E18" s="249"/>
      <c r="F18" s="249">
        <v>41</v>
      </c>
      <c r="G18" s="250">
        <v>2000</v>
      </c>
      <c r="H18" s="250">
        <v>2900</v>
      </c>
      <c r="I18" s="250">
        <v>2900</v>
      </c>
      <c r="J18" s="251">
        <v>1.45</v>
      </c>
      <c r="K18" s="251">
        <v>1</v>
      </c>
      <c r="L18" s="233" t="s">
        <v>128</v>
      </c>
      <c r="M18" s="248"/>
    </row>
    <row r="19" spans="1:13" x14ac:dyDescent="0.2">
      <c r="A19" s="249">
        <v>1</v>
      </c>
      <c r="B19" s="249">
        <v>1361</v>
      </c>
      <c r="C19" s="249"/>
      <c r="D19" s="249"/>
      <c r="E19" s="249"/>
      <c r="F19" s="249">
        <v>50</v>
      </c>
      <c r="G19" s="250">
        <v>0</v>
      </c>
      <c r="H19" s="250">
        <v>200</v>
      </c>
      <c r="I19" s="250">
        <v>196</v>
      </c>
      <c r="J19" s="251">
        <v>0</v>
      </c>
      <c r="K19" s="251">
        <v>0.98</v>
      </c>
      <c r="L19" s="233" t="s">
        <v>557</v>
      </c>
      <c r="M19" s="248"/>
    </row>
    <row r="20" spans="1:13" x14ac:dyDescent="0.2">
      <c r="A20" s="249">
        <v>1</v>
      </c>
      <c r="B20" s="249">
        <v>1361</v>
      </c>
      <c r="C20" s="249"/>
      <c r="D20" s="249"/>
      <c r="E20" s="249"/>
      <c r="F20" s="249">
        <v>61</v>
      </c>
      <c r="G20" s="250">
        <v>0</v>
      </c>
      <c r="H20" s="250">
        <v>40800</v>
      </c>
      <c r="I20" s="250">
        <v>42920</v>
      </c>
      <c r="J20" s="251">
        <v>0</v>
      </c>
      <c r="K20" s="251">
        <v>1.05196</v>
      </c>
      <c r="L20" s="233" t="s">
        <v>201</v>
      </c>
      <c r="M20" s="248"/>
    </row>
    <row r="21" spans="1:13" x14ac:dyDescent="0.2">
      <c r="A21" s="249">
        <v>1</v>
      </c>
      <c r="B21" s="249">
        <v>1361</v>
      </c>
      <c r="C21" s="249"/>
      <c r="D21" s="249"/>
      <c r="E21" s="249"/>
      <c r="F21" s="249">
        <v>62</v>
      </c>
      <c r="G21" s="250">
        <v>170000</v>
      </c>
      <c r="H21" s="250">
        <v>180800</v>
      </c>
      <c r="I21" s="250">
        <v>194870</v>
      </c>
      <c r="J21" s="251">
        <v>1.1462939999999999</v>
      </c>
      <c r="K21" s="251">
        <v>1.07782</v>
      </c>
      <c r="L21" s="233" t="s">
        <v>119</v>
      </c>
      <c r="M21" s="248"/>
    </row>
    <row r="22" spans="1:13" x14ac:dyDescent="0.2">
      <c r="A22" s="249">
        <v>1</v>
      </c>
      <c r="B22" s="249">
        <v>1361</v>
      </c>
      <c r="C22" s="249"/>
      <c r="D22" s="249"/>
      <c r="E22" s="249"/>
      <c r="F22" s="249">
        <v>63</v>
      </c>
      <c r="G22" s="250">
        <v>1200000</v>
      </c>
      <c r="H22" s="250">
        <v>2066700</v>
      </c>
      <c r="I22" s="250">
        <v>2204110</v>
      </c>
      <c r="J22" s="251">
        <v>1.8367579999999999</v>
      </c>
      <c r="K22" s="251">
        <v>1.066487</v>
      </c>
      <c r="L22" s="233" t="s">
        <v>386</v>
      </c>
      <c r="M22" s="248"/>
    </row>
    <row r="23" spans="1:13" x14ac:dyDescent="0.2">
      <c r="A23" s="249">
        <v>1</v>
      </c>
      <c r="B23" s="249">
        <v>1361</v>
      </c>
      <c r="C23" s="249"/>
      <c r="D23" s="249">
        <v>1922</v>
      </c>
      <c r="E23" s="249"/>
      <c r="F23" s="249">
        <v>61</v>
      </c>
      <c r="G23" s="250">
        <v>550000</v>
      </c>
      <c r="H23" s="250">
        <v>652900</v>
      </c>
      <c r="I23" s="250">
        <v>679200</v>
      </c>
      <c r="J23" s="251">
        <v>1.234909</v>
      </c>
      <c r="K23" s="251">
        <v>1.040281</v>
      </c>
      <c r="L23" s="233" t="s">
        <v>129</v>
      </c>
      <c r="M23" s="248"/>
    </row>
    <row r="24" spans="1:13" x14ac:dyDescent="0.2">
      <c r="A24" s="249">
        <v>1</v>
      </c>
      <c r="B24" s="249">
        <v>1361</v>
      </c>
      <c r="C24" s="249"/>
      <c r="D24" s="249">
        <v>1923</v>
      </c>
      <c r="E24" s="249"/>
      <c r="F24" s="249">
        <v>61</v>
      </c>
      <c r="G24" s="250">
        <v>30000</v>
      </c>
      <c r="H24" s="250">
        <v>90600</v>
      </c>
      <c r="I24" s="250">
        <v>94200</v>
      </c>
      <c r="J24" s="251">
        <v>3.14</v>
      </c>
      <c r="K24" s="251">
        <v>1.0397350000000001</v>
      </c>
      <c r="L24" s="233" t="s">
        <v>120</v>
      </c>
      <c r="M24" s="248"/>
    </row>
    <row r="25" spans="1:13" x14ac:dyDescent="0.2">
      <c r="A25" s="249">
        <v>1</v>
      </c>
      <c r="B25" s="249">
        <v>1361</v>
      </c>
      <c r="C25" s="249"/>
      <c r="D25" s="249">
        <v>136141</v>
      </c>
      <c r="E25" s="249"/>
      <c r="F25" s="249">
        <v>36</v>
      </c>
      <c r="G25" s="250">
        <v>0</v>
      </c>
      <c r="H25" s="250">
        <v>10500</v>
      </c>
      <c r="I25" s="250">
        <v>10500</v>
      </c>
      <c r="J25" s="251">
        <v>0</v>
      </c>
      <c r="K25" s="251">
        <v>1</v>
      </c>
      <c r="L25" s="233" t="s">
        <v>254</v>
      </c>
      <c r="M25" s="248"/>
    </row>
    <row r="26" spans="1:13" x14ac:dyDescent="0.2">
      <c r="A26" s="249">
        <v>1</v>
      </c>
      <c r="B26" s="249">
        <v>1361</v>
      </c>
      <c r="C26" s="249"/>
      <c r="D26" s="249">
        <v>136191</v>
      </c>
      <c r="E26" s="249"/>
      <c r="F26" s="249">
        <v>61</v>
      </c>
      <c r="G26" s="250">
        <v>150000</v>
      </c>
      <c r="H26" s="250">
        <v>150000</v>
      </c>
      <c r="I26" s="250">
        <v>150130</v>
      </c>
      <c r="J26" s="251">
        <v>1.000866</v>
      </c>
      <c r="K26" s="251">
        <v>1.000866</v>
      </c>
      <c r="L26" s="233" t="s">
        <v>121</v>
      </c>
      <c r="M26" s="248"/>
    </row>
    <row r="27" spans="1:13" x14ac:dyDescent="0.2">
      <c r="A27" s="249">
        <v>1</v>
      </c>
      <c r="B27" s="249">
        <v>1381</v>
      </c>
      <c r="C27" s="249"/>
      <c r="D27" s="249"/>
      <c r="E27" s="249"/>
      <c r="F27" s="249">
        <v>36</v>
      </c>
      <c r="G27" s="250">
        <v>100000</v>
      </c>
      <c r="H27" s="250">
        <v>659600</v>
      </c>
      <c r="I27" s="250">
        <v>585407.14</v>
      </c>
      <c r="J27" s="251">
        <v>5.8540710000000002</v>
      </c>
      <c r="K27" s="251">
        <v>0.88751800000000003</v>
      </c>
      <c r="L27" s="233" t="s">
        <v>130</v>
      </c>
      <c r="M27" s="248"/>
    </row>
    <row r="28" spans="1:13" ht="13.5" customHeight="1" x14ac:dyDescent="0.2">
      <c r="A28" s="249">
        <v>1</v>
      </c>
      <c r="B28" s="249">
        <v>1382</v>
      </c>
      <c r="C28" s="249"/>
      <c r="D28" s="249"/>
      <c r="E28" s="249"/>
      <c r="F28" s="249">
        <v>36</v>
      </c>
      <c r="G28" s="250">
        <v>0</v>
      </c>
      <c r="H28" s="250">
        <v>0</v>
      </c>
      <c r="I28" s="250">
        <v>2952.51</v>
      </c>
      <c r="J28" s="251">
        <v>0</v>
      </c>
      <c r="K28" s="251">
        <v>0</v>
      </c>
      <c r="L28" s="233" t="s">
        <v>688</v>
      </c>
      <c r="M28" s="248"/>
    </row>
    <row r="29" spans="1:13" x14ac:dyDescent="0.2">
      <c r="A29" s="249">
        <v>1</v>
      </c>
      <c r="B29" s="249">
        <v>1383</v>
      </c>
      <c r="C29" s="249"/>
      <c r="D29" s="249"/>
      <c r="E29" s="249"/>
      <c r="F29" s="249">
        <v>36</v>
      </c>
      <c r="G29" s="250">
        <v>0</v>
      </c>
      <c r="H29" s="250">
        <v>0</v>
      </c>
      <c r="I29" s="250">
        <v>304109.24</v>
      </c>
      <c r="J29" s="251">
        <v>0</v>
      </c>
      <c r="K29" s="251">
        <v>0</v>
      </c>
      <c r="L29" s="233" t="s">
        <v>689</v>
      </c>
      <c r="M29" s="248"/>
    </row>
    <row r="30" spans="1:13" x14ac:dyDescent="0.2">
      <c r="A30" s="249">
        <v>1</v>
      </c>
      <c r="B30" s="249">
        <v>1385</v>
      </c>
      <c r="C30" s="249"/>
      <c r="D30" s="249"/>
      <c r="E30" s="249"/>
      <c r="F30" s="249">
        <v>36</v>
      </c>
      <c r="G30" s="250">
        <v>5900000</v>
      </c>
      <c r="H30" s="250">
        <v>9748300</v>
      </c>
      <c r="I30" s="250">
        <v>9832610.1500000004</v>
      </c>
      <c r="J30" s="251">
        <v>1.666544</v>
      </c>
      <c r="K30" s="251">
        <v>1.008648</v>
      </c>
      <c r="L30" s="233" t="s">
        <v>387</v>
      </c>
      <c r="M30" s="248"/>
    </row>
    <row r="31" spans="1:13" x14ac:dyDescent="0.2">
      <c r="A31" s="249">
        <v>1</v>
      </c>
      <c r="B31" s="249">
        <v>1511</v>
      </c>
      <c r="C31" s="249"/>
      <c r="D31" s="249"/>
      <c r="E31" s="249"/>
      <c r="F31" s="249">
        <v>36</v>
      </c>
      <c r="G31" s="250">
        <v>4200000</v>
      </c>
      <c r="H31" s="250">
        <v>4200000</v>
      </c>
      <c r="I31" s="250">
        <v>4890452.0999999996</v>
      </c>
      <c r="J31" s="251">
        <v>1.164393</v>
      </c>
      <c r="K31" s="251">
        <v>1.164393</v>
      </c>
      <c r="L31" s="233" t="s">
        <v>131</v>
      </c>
      <c r="M31" s="248"/>
    </row>
    <row r="32" spans="1:13" x14ac:dyDescent="0.2">
      <c r="A32" s="240">
        <v>1</v>
      </c>
      <c r="B32" s="240"/>
      <c r="C32" s="240"/>
      <c r="D32" s="240"/>
      <c r="E32" s="240"/>
      <c r="F32" s="240"/>
      <c r="G32" s="241">
        <v>117417000</v>
      </c>
      <c r="H32" s="241">
        <v>124013800</v>
      </c>
      <c r="I32" s="241">
        <v>127142299.81</v>
      </c>
      <c r="J32" s="242">
        <v>1.0828270166159926</v>
      </c>
      <c r="K32" s="242">
        <v>1.0252270296531516</v>
      </c>
      <c r="L32" s="243" t="s">
        <v>332</v>
      </c>
      <c r="M32" s="248"/>
    </row>
    <row r="33" spans="1:13" x14ac:dyDescent="0.2">
      <c r="A33" s="249">
        <v>2</v>
      </c>
      <c r="B33" s="249">
        <v>2111</v>
      </c>
      <c r="C33" s="249">
        <v>2219</v>
      </c>
      <c r="D33" s="249"/>
      <c r="E33" s="249"/>
      <c r="F33" s="249">
        <v>63</v>
      </c>
      <c r="G33" s="250">
        <v>10000</v>
      </c>
      <c r="H33" s="250">
        <v>53000</v>
      </c>
      <c r="I33" s="250">
        <v>53000</v>
      </c>
      <c r="J33" s="251">
        <v>5.3</v>
      </c>
      <c r="K33" s="251">
        <v>1</v>
      </c>
      <c r="L33" s="233" t="s">
        <v>255</v>
      </c>
      <c r="M33" s="248"/>
    </row>
    <row r="34" spans="1:13" x14ac:dyDescent="0.2">
      <c r="A34" s="249">
        <v>2</v>
      </c>
      <c r="B34" s="249">
        <v>2111</v>
      </c>
      <c r="C34" s="249">
        <v>2219</v>
      </c>
      <c r="D34" s="249"/>
      <c r="E34" s="249"/>
      <c r="F34" s="249">
        <v>90</v>
      </c>
      <c r="G34" s="250">
        <v>1000000</v>
      </c>
      <c r="H34" s="250">
        <v>1000000</v>
      </c>
      <c r="I34" s="250">
        <v>1033429</v>
      </c>
      <c r="J34" s="251">
        <v>1.0334289999999999</v>
      </c>
      <c r="K34" s="251">
        <v>1.0334289999999999</v>
      </c>
      <c r="L34" s="233" t="s">
        <v>388</v>
      </c>
      <c r="M34" s="248"/>
    </row>
    <row r="35" spans="1:13" x14ac:dyDescent="0.2">
      <c r="A35" s="249">
        <v>2</v>
      </c>
      <c r="B35" s="249">
        <v>2111</v>
      </c>
      <c r="C35" s="249">
        <v>3315</v>
      </c>
      <c r="D35" s="249">
        <v>1601</v>
      </c>
      <c r="E35" s="249"/>
      <c r="F35" s="249">
        <v>32</v>
      </c>
      <c r="G35" s="250">
        <v>995000</v>
      </c>
      <c r="H35" s="250">
        <v>995000</v>
      </c>
      <c r="I35" s="250">
        <v>994236</v>
      </c>
      <c r="J35" s="251">
        <v>0.99923200000000001</v>
      </c>
      <c r="K35" s="251">
        <v>0.99923200000000001</v>
      </c>
      <c r="L35" s="233" t="s">
        <v>389</v>
      </c>
      <c r="M35" s="248"/>
    </row>
    <row r="36" spans="1:13" x14ac:dyDescent="0.2">
      <c r="A36" s="249">
        <v>2</v>
      </c>
      <c r="B36" s="249">
        <v>2111</v>
      </c>
      <c r="C36" s="249">
        <v>3399</v>
      </c>
      <c r="D36" s="249">
        <v>2016</v>
      </c>
      <c r="E36" s="249"/>
      <c r="F36" s="249">
        <v>71</v>
      </c>
      <c r="G36" s="250">
        <v>60000</v>
      </c>
      <c r="H36" s="250">
        <v>66000</v>
      </c>
      <c r="I36" s="250">
        <v>66000</v>
      </c>
      <c r="J36" s="251">
        <v>1.1000000000000001</v>
      </c>
      <c r="K36" s="251">
        <v>1</v>
      </c>
      <c r="L36" s="233" t="s">
        <v>390</v>
      </c>
      <c r="M36" s="248"/>
    </row>
    <row r="37" spans="1:13" x14ac:dyDescent="0.2">
      <c r="A37" s="249">
        <v>2</v>
      </c>
      <c r="B37" s="249">
        <v>2111</v>
      </c>
      <c r="C37" s="249">
        <v>3722</v>
      </c>
      <c r="D37" s="249">
        <v>3722</v>
      </c>
      <c r="E37" s="249"/>
      <c r="F37" s="249">
        <v>22</v>
      </c>
      <c r="G37" s="250">
        <v>500000</v>
      </c>
      <c r="H37" s="250">
        <v>940700</v>
      </c>
      <c r="I37" s="250">
        <v>940736.5</v>
      </c>
      <c r="J37" s="251">
        <v>1.881473</v>
      </c>
      <c r="K37" s="251">
        <v>1.000038</v>
      </c>
      <c r="L37" s="233" t="s">
        <v>256</v>
      </c>
      <c r="M37" s="248"/>
    </row>
    <row r="38" spans="1:13" x14ac:dyDescent="0.2">
      <c r="A38" s="249">
        <v>2</v>
      </c>
      <c r="B38" s="249">
        <v>2111</v>
      </c>
      <c r="C38" s="249">
        <v>3722</v>
      </c>
      <c r="D38" s="249">
        <v>37221</v>
      </c>
      <c r="E38" s="249"/>
      <c r="F38" s="249">
        <v>22</v>
      </c>
      <c r="G38" s="250">
        <v>100000</v>
      </c>
      <c r="H38" s="250">
        <v>200200</v>
      </c>
      <c r="I38" s="250">
        <v>135481.79999999999</v>
      </c>
      <c r="J38" s="251">
        <v>1.3548180000000001</v>
      </c>
      <c r="K38" s="251">
        <v>0.676732</v>
      </c>
      <c r="L38" s="233" t="s">
        <v>133</v>
      </c>
      <c r="M38" s="248"/>
    </row>
    <row r="39" spans="1:13" x14ac:dyDescent="0.2">
      <c r="A39" s="249">
        <v>2</v>
      </c>
      <c r="B39" s="249">
        <v>2111</v>
      </c>
      <c r="C39" s="249">
        <v>6171</v>
      </c>
      <c r="D39" s="249"/>
      <c r="E39" s="249"/>
      <c r="F39" s="249">
        <v>36</v>
      </c>
      <c r="G39" s="250">
        <v>0</v>
      </c>
      <c r="H39" s="250">
        <v>0</v>
      </c>
      <c r="I39" s="250">
        <v>0.35</v>
      </c>
      <c r="J39" s="251">
        <v>0</v>
      </c>
      <c r="K39" s="251">
        <v>0</v>
      </c>
      <c r="L39" s="233" t="s">
        <v>402</v>
      </c>
      <c r="M39" s="248"/>
    </row>
    <row r="40" spans="1:13" x14ac:dyDescent="0.2">
      <c r="A40" s="249">
        <v>2</v>
      </c>
      <c r="B40" s="249">
        <v>2111</v>
      </c>
      <c r="C40" s="249">
        <v>6171</v>
      </c>
      <c r="D40" s="249"/>
      <c r="E40" s="249"/>
      <c r="F40" s="249">
        <v>81</v>
      </c>
      <c r="G40" s="250">
        <v>0</v>
      </c>
      <c r="H40" s="250">
        <v>1100</v>
      </c>
      <c r="I40" s="250">
        <v>1034</v>
      </c>
      <c r="J40" s="251">
        <v>0</v>
      </c>
      <c r="K40" s="251">
        <v>0.94</v>
      </c>
      <c r="L40" s="233" t="s">
        <v>673</v>
      </c>
      <c r="M40" s="248"/>
    </row>
    <row r="41" spans="1:13" x14ac:dyDescent="0.2">
      <c r="A41" s="249">
        <v>2</v>
      </c>
      <c r="B41" s="249">
        <v>2119</v>
      </c>
      <c r="C41" s="249">
        <v>6171</v>
      </c>
      <c r="D41" s="249"/>
      <c r="E41" s="249"/>
      <c r="F41" s="249">
        <v>41</v>
      </c>
      <c r="G41" s="250">
        <v>30000</v>
      </c>
      <c r="H41" s="250">
        <v>51600</v>
      </c>
      <c r="I41" s="250">
        <v>51518</v>
      </c>
      <c r="J41" s="251">
        <v>1.717266</v>
      </c>
      <c r="K41" s="251">
        <v>0.99841000000000002</v>
      </c>
      <c r="L41" s="233" t="s">
        <v>203</v>
      </c>
      <c r="M41" s="248"/>
    </row>
    <row r="42" spans="1:13" x14ac:dyDescent="0.2">
      <c r="A42" s="249">
        <v>2</v>
      </c>
      <c r="B42" s="249">
        <v>2122</v>
      </c>
      <c r="C42" s="249">
        <v>3113</v>
      </c>
      <c r="D42" s="249">
        <v>1405</v>
      </c>
      <c r="E42" s="249"/>
      <c r="F42" s="249">
        <v>33</v>
      </c>
      <c r="G42" s="250">
        <v>0</v>
      </c>
      <c r="H42" s="250">
        <v>1000000</v>
      </c>
      <c r="I42" s="250">
        <v>1000000</v>
      </c>
      <c r="J42" s="251">
        <v>0</v>
      </c>
      <c r="K42" s="251">
        <v>1</v>
      </c>
      <c r="L42" s="233" t="s">
        <v>518</v>
      </c>
      <c r="M42" s="248"/>
    </row>
    <row r="43" spans="1:13" x14ac:dyDescent="0.2">
      <c r="A43" s="249">
        <v>2</v>
      </c>
      <c r="B43" s="249">
        <v>2122</v>
      </c>
      <c r="C43" s="249">
        <v>3113</v>
      </c>
      <c r="D43" s="249">
        <v>1406</v>
      </c>
      <c r="E43" s="249"/>
      <c r="F43" s="249">
        <v>33</v>
      </c>
      <c r="G43" s="250">
        <v>0</v>
      </c>
      <c r="H43" s="250">
        <v>640000</v>
      </c>
      <c r="I43" s="250">
        <v>640000</v>
      </c>
      <c r="J43" s="251">
        <v>0</v>
      </c>
      <c r="K43" s="251">
        <v>1</v>
      </c>
      <c r="L43" s="233" t="s">
        <v>674</v>
      </c>
      <c r="M43" s="248"/>
    </row>
    <row r="44" spans="1:13" x14ac:dyDescent="0.2">
      <c r="A44" s="249">
        <v>2</v>
      </c>
      <c r="B44" s="249">
        <v>2141</v>
      </c>
      <c r="C44" s="249">
        <v>3612</v>
      </c>
      <c r="D44" s="249"/>
      <c r="E44" s="249"/>
      <c r="F44" s="249">
        <v>36</v>
      </c>
      <c r="G44" s="250">
        <v>3000</v>
      </c>
      <c r="H44" s="250">
        <v>3000</v>
      </c>
      <c r="I44" s="250">
        <v>0</v>
      </c>
      <c r="J44" s="251">
        <v>0</v>
      </c>
      <c r="K44" s="251">
        <v>0</v>
      </c>
      <c r="L44" s="233" t="s">
        <v>134</v>
      </c>
      <c r="M44" s="248"/>
    </row>
    <row r="45" spans="1:13" x14ac:dyDescent="0.2">
      <c r="A45" s="249">
        <v>2</v>
      </c>
      <c r="B45" s="249">
        <v>2141</v>
      </c>
      <c r="C45" s="249">
        <v>3619</v>
      </c>
      <c r="D45" s="249"/>
      <c r="E45" s="249">
        <v>24</v>
      </c>
      <c r="F45" s="249">
        <v>36</v>
      </c>
      <c r="G45" s="250">
        <v>100</v>
      </c>
      <c r="H45" s="250">
        <v>100</v>
      </c>
      <c r="I45" s="250">
        <v>0</v>
      </c>
      <c r="J45" s="251">
        <v>0</v>
      </c>
      <c r="K45" s="251">
        <v>0</v>
      </c>
      <c r="L45" s="233" t="s">
        <v>134</v>
      </c>
      <c r="M45" s="248"/>
    </row>
    <row r="46" spans="1:13" x14ac:dyDescent="0.2">
      <c r="A46" s="249">
        <v>2</v>
      </c>
      <c r="B46" s="249">
        <v>2141</v>
      </c>
      <c r="C46" s="249">
        <v>6310</v>
      </c>
      <c r="D46" s="249"/>
      <c r="E46" s="249"/>
      <c r="F46" s="249">
        <v>36</v>
      </c>
      <c r="G46" s="250">
        <v>2000</v>
      </c>
      <c r="H46" s="250">
        <v>2000</v>
      </c>
      <c r="I46" s="250">
        <v>2364.7800000000002</v>
      </c>
      <c r="J46" s="251">
        <v>1.1823900000000001</v>
      </c>
      <c r="K46" s="251">
        <v>1.1823900000000001</v>
      </c>
      <c r="L46" s="233" t="s">
        <v>134</v>
      </c>
      <c r="M46" s="248"/>
    </row>
    <row r="47" spans="1:13" x14ac:dyDescent="0.2">
      <c r="A47" s="249">
        <v>2</v>
      </c>
      <c r="B47" s="249">
        <v>2143</v>
      </c>
      <c r="C47" s="249">
        <v>6171</v>
      </c>
      <c r="D47" s="249"/>
      <c r="E47" s="249"/>
      <c r="F47" s="249">
        <v>36</v>
      </c>
      <c r="G47" s="250">
        <v>0</v>
      </c>
      <c r="H47" s="250">
        <v>0</v>
      </c>
      <c r="I47" s="250">
        <v>11065.11</v>
      </c>
      <c r="J47" s="251">
        <v>0</v>
      </c>
      <c r="K47" s="251">
        <v>0</v>
      </c>
      <c r="L47" s="233" t="s">
        <v>675</v>
      </c>
      <c r="M47" s="248"/>
    </row>
    <row r="48" spans="1:13" x14ac:dyDescent="0.2">
      <c r="A48" s="249">
        <v>2</v>
      </c>
      <c r="B48" s="249">
        <v>2212</v>
      </c>
      <c r="C48" s="249">
        <v>2223</v>
      </c>
      <c r="D48" s="249"/>
      <c r="E48" s="249"/>
      <c r="F48" s="249">
        <v>63</v>
      </c>
      <c r="G48" s="250">
        <v>0</v>
      </c>
      <c r="H48" s="250">
        <v>60500</v>
      </c>
      <c r="I48" s="250">
        <v>124394</v>
      </c>
      <c r="J48" s="251">
        <v>0</v>
      </c>
      <c r="K48" s="251">
        <v>2.0560990000000001</v>
      </c>
      <c r="L48" s="233" t="s">
        <v>519</v>
      </c>
      <c r="M48" s="248"/>
    </row>
    <row r="49" spans="1:13" x14ac:dyDescent="0.2">
      <c r="A49" s="249">
        <v>2</v>
      </c>
      <c r="B49" s="249">
        <v>2212</v>
      </c>
      <c r="C49" s="249">
        <v>2223</v>
      </c>
      <c r="D49" s="249">
        <v>3156</v>
      </c>
      <c r="E49" s="249"/>
      <c r="F49" s="249">
        <v>63</v>
      </c>
      <c r="G49" s="250">
        <v>100000</v>
      </c>
      <c r="H49" s="250">
        <v>2294100</v>
      </c>
      <c r="I49" s="250">
        <v>2395406.11</v>
      </c>
      <c r="J49" s="251">
        <v>23.954060999999999</v>
      </c>
      <c r="K49" s="251">
        <v>1.0441590000000001</v>
      </c>
      <c r="L49" s="233" t="s">
        <v>257</v>
      </c>
      <c r="M49" s="248"/>
    </row>
    <row r="50" spans="1:13" x14ac:dyDescent="0.2">
      <c r="A50" s="249">
        <v>2</v>
      </c>
      <c r="B50" s="249">
        <v>2212</v>
      </c>
      <c r="C50" s="249">
        <v>2299</v>
      </c>
      <c r="D50" s="249"/>
      <c r="E50" s="249"/>
      <c r="F50" s="249">
        <v>63</v>
      </c>
      <c r="G50" s="250">
        <v>140000</v>
      </c>
      <c r="H50" s="250">
        <v>452200</v>
      </c>
      <c r="I50" s="250">
        <v>456282.02</v>
      </c>
      <c r="J50" s="251">
        <v>3.2591570000000001</v>
      </c>
      <c r="K50" s="251">
        <v>1.0090269999999999</v>
      </c>
      <c r="L50" s="233" t="s">
        <v>391</v>
      </c>
      <c r="M50" s="248"/>
    </row>
    <row r="51" spans="1:13" x14ac:dyDescent="0.2">
      <c r="A51" s="249">
        <v>2</v>
      </c>
      <c r="B51" s="249">
        <v>2212</v>
      </c>
      <c r="C51" s="249">
        <v>2299</v>
      </c>
      <c r="D51" s="249">
        <v>3157</v>
      </c>
      <c r="E51" s="249"/>
      <c r="F51" s="249">
        <v>63</v>
      </c>
      <c r="G51" s="250">
        <v>100000</v>
      </c>
      <c r="H51" s="250">
        <v>242200</v>
      </c>
      <c r="I51" s="250">
        <v>242200</v>
      </c>
      <c r="J51" s="251">
        <v>2.4220000000000002</v>
      </c>
      <c r="K51" s="251">
        <v>1</v>
      </c>
      <c r="L51" s="233" t="s">
        <v>392</v>
      </c>
      <c r="M51" s="248"/>
    </row>
    <row r="52" spans="1:13" x14ac:dyDescent="0.2">
      <c r="A52" s="249">
        <v>2</v>
      </c>
      <c r="B52" s="249">
        <v>2212</v>
      </c>
      <c r="C52" s="249">
        <v>2299</v>
      </c>
      <c r="D52" s="249">
        <v>31526</v>
      </c>
      <c r="E52" s="249"/>
      <c r="F52" s="249">
        <v>63</v>
      </c>
      <c r="G52" s="250">
        <v>5000000</v>
      </c>
      <c r="H52" s="250">
        <v>7884600</v>
      </c>
      <c r="I52" s="250">
        <v>8276928.4299999997</v>
      </c>
      <c r="J52" s="251">
        <v>1.6553850000000001</v>
      </c>
      <c r="K52" s="251">
        <v>1.049758</v>
      </c>
      <c r="L52" s="233" t="s">
        <v>393</v>
      </c>
      <c r="M52" s="248"/>
    </row>
    <row r="53" spans="1:13" x14ac:dyDescent="0.2">
      <c r="A53" s="249">
        <v>2</v>
      </c>
      <c r="B53" s="249">
        <v>2212</v>
      </c>
      <c r="C53" s="249">
        <v>3635</v>
      </c>
      <c r="D53" s="249"/>
      <c r="E53" s="249"/>
      <c r="F53" s="249">
        <v>21</v>
      </c>
      <c r="G53" s="250">
        <v>200000</v>
      </c>
      <c r="H53" s="250">
        <v>200000</v>
      </c>
      <c r="I53" s="250">
        <v>47499</v>
      </c>
      <c r="J53" s="251">
        <v>0.23749500000000001</v>
      </c>
      <c r="K53" s="251">
        <v>0.23749500000000001</v>
      </c>
      <c r="L53" s="233" t="s">
        <v>204</v>
      </c>
      <c r="M53" s="248"/>
    </row>
    <row r="54" spans="1:13" x14ac:dyDescent="0.2">
      <c r="A54" s="249">
        <v>2</v>
      </c>
      <c r="B54" s="249">
        <v>2212</v>
      </c>
      <c r="C54" s="249">
        <v>3635</v>
      </c>
      <c r="D54" s="249"/>
      <c r="E54" s="249"/>
      <c r="F54" s="249">
        <v>23</v>
      </c>
      <c r="G54" s="250">
        <v>0</v>
      </c>
      <c r="H54" s="250">
        <v>31000</v>
      </c>
      <c r="I54" s="250">
        <v>31000</v>
      </c>
      <c r="J54" s="251">
        <v>0</v>
      </c>
      <c r="K54" s="251">
        <v>1</v>
      </c>
      <c r="L54" s="233" t="s">
        <v>520</v>
      </c>
      <c r="M54" s="248"/>
    </row>
    <row r="55" spans="1:13" x14ac:dyDescent="0.2">
      <c r="A55" s="249">
        <v>2</v>
      </c>
      <c r="B55" s="249">
        <v>2212</v>
      </c>
      <c r="C55" s="249">
        <v>3639</v>
      </c>
      <c r="D55" s="249"/>
      <c r="E55" s="249"/>
      <c r="F55" s="249">
        <v>61</v>
      </c>
      <c r="G55" s="250">
        <v>40000</v>
      </c>
      <c r="H55" s="250">
        <v>56900</v>
      </c>
      <c r="I55" s="250">
        <v>63778.44</v>
      </c>
      <c r="J55" s="251">
        <v>1.5944609999999999</v>
      </c>
      <c r="K55" s="251">
        <v>1.120886</v>
      </c>
      <c r="L55" s="233" t="s">
        <v>258</v>
      </c>
      <c r="M55" s="248"/>
    </row>
    <row r="56" spans="1:13" x14ac:dyDescent="0.2">
      <c r="A56" s="249">
        <v>2</v>
      </c>
      <c r="B56" s="249">
        <v>2212</v>
      </c>
      <c r="C56" s="249">
        <v>3769</v>
      </c>
      <c r="D56" s="249"/>
      <c r="E56" s="249"/>
      <c r="F56" s="249">
        <v>22</v>
      </c>
      <c r="G56" s="250">
        <v>0</v>
      </c>
      <c r="H56" s="250">
        <v>76800</v>
      </c>
      <c r="I56" s="250">
        <v>80238</v>
      </c>
      <c r="J56" s="251">
        <v>0</v>
      </c>
      <c r="K56" s="251">
        <v>1.0447649999999999</v>
      </c>
      <c r="L56" s="233" t="s">
        <v>521</v>
      </c>
      <c r="M56" s="248"/>
    </row>
    <row r="57" spans="1:13" x14ac:dyDescent="0.2">
      <c r="A57" s="249">
        <v>2</v>
      </c>
      <c r="B57" s="249">
        <v>2212</v>
      </c>
      <c r="C57" s="249">
        <v>5311</v>
      </c>
      <c r="D57" s="249"/>
      <c r="E57" s="249"/>
      <c r="F57" s="249">
        <v>90</v>
      </c>
      <c r="G57" s="250">
        <v>20000</v>
      </c>
      <c r="H57" s="250">
        <v>33400</v>
      </c>
      <c r="I57" s="250">
        <v>47100</v>
      </c>
      <c r="J57" s="251">
        <v>2.355</v>
      </c>
      <c r="K57" s="251">
        <v>1.4101790000000001</v>
      </c>
      <c r="L57" s="233" t="s">
        <v>394</v>
      </c>
      <c r="M57" s="248"/>
    </row>
    <row r="58" spans="1:13" x14ac:dyDescent="0.2">
      <c r="A58" s="249">
        <v>2</v>
      </c>
      <c r="B58" s="249">
        <v>2212</v>
      </c>
      <c r="C58" s="249">
        <v>6171</v>
      </c>
      <c r="D58" s="249"/>
      <c r="E58" s="249"/>
      <c r="F58" s="249">
        <v>61</v>
      </c>
      <c r="G58" s="250">
        <v>10000</v>
      </c>
      <c r="H58" s="250">
        <v>12400</v>
      </c>
      <c r="I58" s="250">
        <v>16105.5</v>
      </c>
      <c r="J58" s="251">
        <v>1.6105499999999999</v>
      </c>
      <c r="K58" s="251">
        <v>1.2988299999999999</v>
      </c>
      <c r="L58" s="233" t="s">
        <v>259</v>
      </c>
      <c r="M58" s="248"/>
    </row>
    <row r="59" spans="1:13" x14ac:dyDescent="0.2">
      <c r="A59" s="249">
        <v>2</v>
      </c>
      <c r="B59" s="249">
        <v>2212</v>
      </c>
      <c r="C59" s="249">
        <v>6171</v>
      </c>
      <c r="D59" s="249"/>
      <c r="E59" s="249"/>
      <c r="F59" s="249">
        <v>62</v>
      </c>
      <c r="G59" s="250">
        <v>10000</v>
      </c>
      <c r="H59" s="250">
        <v>27700</v>
      </c>
      <c r="I59" s="250">
        <v>31649.84</v>
      </c>
      <c r="J59" s="251">
        <v>3.164984</v>
      </c>
      <c r="K59" s="251">
        <v>1.142593</v>
      </c>
      <c r="L59" s="233" t="s">
        <v>260</v>
      </c>
      <c r="M59" s="248"/>
    </row>
    <row r="60" spans="1:13" x14ac:dyDescent="0.2">
      <c r="A60" s="249">
        <v>2</v>
      </c>
      <c r="B60" s="249">
        <v>2212</v>
      </c>
      <c r="C60" s="249">
        <v>6171</v>
      </c>
      <c r="D60" s="249"/>
      <c r="E60" s="249"/>
      <c r="F60" s="249">
        <v>63</v>
      </c>
      <c r="G60" s="250">
        <v>0</v>
      </c>
      <c r="H60" s="250">
        <v>2400</v>
      </c>
      <c r="I60" s="250">
        <v>0</v>
      </c>
      <c r="J60" s="251">
        <v>0</v>
      </c>
      <c r="K60" s="251">
        <v>0</v>
      </c>
      <c r="L60" s="233" t="s">
        <v>676</v>
      </c>
      <c r="M60" s="248"/>
    </row>
    <row r="61" spans="1:13" x14ac:dyDescent="0.2">
      <c r="A61" s="249">
        <v>2</v>
      </c>
      <c r="B61" s="249">
        <v>2222</v>
      </c>
      <c r="C61" s="249">
        <v>6402</v>
      </c>
      <c r="D61" s="249"/>
      <c r="E61" s="249">
        <v>98187</v>
      </c>
      <c r="F61" s="249">
        <v>61</v>
      </c>
      <c r="G61" s="250">
        <v>0</v>
      </c>
      <c r="H61" s="250">
        <v>19600</v>
      </c>
      <c r="I61" s="250">
        <v>19570.34</v>
      </c>
      <c r="J61" s="251">
        <v>0</v>
      </c>
      <c r="K61" s="251">
        <v>0.99848599999999998</v>
      </c>
      <c r="L61" s="233" t="s">
        <v>522</v>
      </c>
      <c r="M61" s="248"/>
    </row>
    <row r="62" spans="1:13" x14ac:dyDescent="0.2">
      <c r="A62" s="249">
        <v>2</v>
      </c>
      <c r="B62" s="249">
        <v>2229</v>
      </c>
      <c r="C62" s="249">
        <v>3113</v>
      </c>
      <c r="D62" s="249">
        <v>14065</v>
      </c>
      <c r="E62" s="249">
        <v>13014</v>
      </c>
      <c r="F62" s="249">
        <v>33</v>
      </c>
      <c r="G62" s="250">
        <v>0</v>
      </c>
      <c r="H62" s="250">
        <v>84000</v>
      </c>
      <c r="I62" s="250">
        <v>83993.7</v>
      </c>
      <c r="J62" s="251">
        <v>0</v>
      </c>
      <c r="K62" s="251">
        <v>0.99992499999999995</v>
      </c>
      <c r="L62" s="233" t="s">
        <v>558</v>
      </c>
      <c r="M62" s="248"/>
    </row>
    <row r="63" spans="1:13" x14ac:dyDescent="0.2">
      <c r="A63" s="249">
        <v>2</v>
      </c>
      <c r="B63" s="249">
        <v>2229</v>
      </c>
      <c r="C63" s="249">
        <v>3113</v>
      </c>
      <c r="D63" s="249">
        <v>14065</v>
      </c>
      <c r="E63" s="249">
        <v>33063</v>
      </c>
      <c r="F63" s="249">
        <v>33</v>
      </c>
      <c r="G63" s="250">
        <v>0</v>
      </c>
      <c r="H63" s="250">
        <v>197800</v>
      </c>
      <c r="I63" s="250">
        <v>197704.22</v>
      </c>
      <c r="J63" s="251">
        <v>0</v>
      </c>
      <c r="K63" s="251">
        <v>0.99951500000000004</v>
      </c>
      <c r="L63" s="233" t="s">
        <v>677</v>
      </c>
      <c r="M63" s="248"/>
    </row>
    <row r="64" spans="1:13" x14ac:dyDescent="0.2">
      <c r="A64" s="249">
        <v>2</v>
      </c>
      <c r="B64" s="249">
        <v>2229</v>
      </c>
      <c r="C64" s="249">
        <v>6409</v>
      </c>
      <c r="D64" s="249"/>
      <c r="E64" s="249"/>
      <c r="F64" s="249">
        <v>71</v>
      </c>
      <c r="G64" s="250">
        <v>0</v>
      </c>
      <c r="H64" s="250">
        <v>24400</v>
      </c>
      <c r="I64" s="250">
        <v>24466</v>
      </c>
      <c r="J64" s="251">
        <v>0</v>
      </c>
      <c r="K64" s="251">
        <v>1.002704</v>
      </c>
      <c r="L64" s="233" t="s">
        <v>395</v>
      </c>
      <c r="M64" s="248"/>
    </row>
    <row r="65" spans="1:13" x14ac:dyDescent="0.2">
      <c r="A65" s="249">
        <v>2</v>
      </c>
      <c r="B65" s="249">
        <v>2321</v>
      </c>
      <c r="C65" s="249">
        <v>3399</v>
      </c>
      <c r="D65" s="249">
        <v>2016</v>
      </c>
      <c r="E65" s="249"/>
      <c r="F65" s="249">
        <v>71</v>
      </c>
      <c r="G65" s="250">
        <v>10000</v>
      </c>
      <c r="H65" s="250">
        <v>17000</v>
      </c>
      <c r="I65" s="250">
        <v>17000</v>
      </c>
      <c r="J65" s="251">
        <v>1.7</v>
      </c>
      <c r="K65" s="251">
        <v>1</v>
      </c>
      <c r="L65" s="233" t="s">
        <v>202</v>
      </c>
      <c r="M65" s="248"/>
    </row>
    <row r="66" spans="1:13" x14ac:dyDescent="0.2">
      <c r="A66" s="249">
        <v>2</v>
      </c>
      <c r="B66" s="249">
        <v>2322</v>
      </c>
      <c r="C66" s="249">
        <v>3111</v>
      </c>
      <c r="D66" s="249">
        <v>14013</v>
      </c>
      <c r="E66" s="249"/>
      <c r="F66" s="249">
        <v>33</v>
      </c>
      <c r="G66" s="250">
        <v>0</v>
      </c>
      <c r="H66" s="250">
        <v>34500</v>
      </c>
      <c r="I66" s="250">
        <v>34429</v>
      </c>
      <c r="J66" s="251">
        <v>0</v>
      </c>
      <c r="K66" s="251">
        <v>0.997942</v>
      </c>
      <c r="L66" s="233" t="s">
        <v>523</v>
      </c>
      <c r="M66" s="248"/>
    </row>
    <row r="67" spans="1:13" x14ac:dyDescent="0.2">
      <c r="A67" s="249">
        <v>2</v>
      </c>
      <c r="B67" s="249">
        <v>2328</v>
      </c>
      <c r="C67" s="249">
        <v>6409</v>
      </c>
      <c r="D67" s="249"/>
      <c r="E67" s="249"/>
      <c r="F67" s="249"/>
      <c r="G67" s="250">
        <v>0</v>
      </c>
      <c r="H67" s="250">
        <v>0</v>
      </c>
      <c r="I67" s="250">
        <v>104481.33</v>
      </c>
      <c r="J67" s="251">
        <v>0</v>
      </c>
      <c r="K67" s="251">
        <v>0</v>
      </c>
      <c r="L67" s="233" t="s">
        <v>382</v>
      </c>
      <c r="M67" s="248"/>
    </row>
    <row r="68" spans="1:13" x14ac:dyDescent="0.2">
      <c r="A68" s="240">
        <v>2</v>
      </c>
      <c r="B68" s="240"/>
      <c r="C68" s="240"/>
      <c r="D68" s="240"/>
      <c r="E68" s="240"/>
      <c r="F68" s="240"/>
      <c r="G68" s="241">
        <v>8330100</v>
      </c>
      <c r="H68" s="241">
        <v>16704200</v>
      </c>
      <c r="I68" s="241">
        <v>17223091.469999999</v>
      </c>
      <c r="J68" s="242">
        <v>2.0675731947995821</v>
      </c>
      <c r="K68" s="242">
        <v>1.0310635331234062</v>
      </c>
      <c r="L68" s="243" t="s">
        <v>333</v>
      </c>
      <c r="M68" s="248"/>
    </row>
    <row r="69" spans="1:13" x14ac:dyDescent="0.2">
      <c r="A69" s="249">
        <v>3</v>
      </c>
      <c r="B69" s="249">
        <v>3111</v>
      </c>
      <c r="C69" s="249">
        <v>3639</v>
      </c>
      <c r="D69" s="249"/>
      <c r="E69" s="249"/>
      <c r="F69" s="249">
        <v>41</v>
      </c>
      <c r="G69" s="250">
        <v>200000</v>
      </c>
      <c r="H69" s="250">
        <v>1405400</v>
      </c>
      <c r="I69" s="250">
        <v>1405358.66</v>
      </c>
      <c r="J69" s="251">
        <v>7.0267929999999996</v>
      </c>
      <c r="K69" s="251">
        <v>0.99997000000000003</v>
      </c>
      <c r="L69" s="233" t="s">
        <v>135</v>
      </c>
      <c r="M69" s="248"/>
    </row>
    <row r="70" spans="1:13" x14ac:dyDescent="0.2">
      <c r="A70" s="240">
        <v>3</v>
      </c>
      <c r="B70" s="240"/>
      <c r="C70" s="240"/>
      <c r="D70" s="240"/>
      <c r="E70" s="240"/>
      <c r="F70" s="240"/>
      <c r="G70" s="241">
        <v>200000</v>
      </c>
      <c r="H70" s="241">
        <v>1405400</v>
      </c>
      <c r="I70" s="241">
        <v>1405358.66</v>
      </c>
      <c r="J70" s="242">
        <v>7.0267932999999996</v>
      </c>
      <c r="K70" s="242">
        <v>0.99997058488686497</v>
      </c>
      <c r="L70" s="243" t="s">
        <v>334</v>
      </c>
      <c r="M70" s="248"/>
    </row>
    <row r="71" spans="1:13" x14ac:dyDescent="0.2">
      <c r="A71" s="249">
        <v>4</v>
      </c>
      <c r="B71" s="249">
        <v>4111</v>
      </c>
      <c r="C71" s="249"/>
      <c r="D71" s="249"/>
      <c r="E71" s="249">
        <v>98018</v>
      </c>
      <c r="F71" s="249">
        <v>21</v>
      </c>
      <c r="G71" s="250">
        <v>0</v>
      </c>
      <c r="H71" s="250">
        <v>91700</v>
      </c>
      <c r="I71" s="250">
        <v>91630</v>
      </c>
      <c r="J71" s="251">
        <v>0</v>
      </c>
      <c r="K71" s="251">
        <v>0.99923600000000001</v>
      </c>
      <c r="L71" s="233" t="s">
        <v>559</v>
      </c>
      <c r="M71" s="248"/>
    </row>
    <row r="72" spans="1:13" x14ac:dyDescent="0.2">
      <c r="A72" s="249">
        <v>4</v>
      </c>
      <c r="B72" s="249">
        <v>4111</v>
      </c>
      <c r="C72" s="249"/>
      <c r="D72" s="249"/>
      <c r="E72" s="249">
        <v>98074</v>
      </c>
      <c r="F72" s="249">
        <v>61</v>
      </c>
      <c r="G72" s="250">
        <v>0</v>
      </c>
      <c r="H72" s="250">
        <v>10000</v>
      </c>
      <c r="I72" s="250">
        <v>10000</v>
      </c>
      <c r="J72" s="251">
        <v>0</v>
      </c>
      <c r="K72" s="251">
        <v>1</v>
      </c>
      <c r="L72" s="233" t="s">
        <v>396</v>
      </c>
      <c r="M72" s="248"/>
    </row>
    <row r="73" spans="1:13" x14ac:dyDescent="0.2">
      <c r="A73" s="249">
        <v>4</v>
      </c>
      <c r="B73" s="249">
        <v>4111</v>
      </c>
      <c r="C73" s="249"/>
      <c r="D73" s="249"/>
      <c r="E73" s="249">
        <v>98348</v>
      </c>
      <c r="F73" s="249">
        <v>61</v>
      </c>
      <c r="G73" s="250">
        <v>0</v>
      </c>
      <c r="H73" s="250">
        <v>160000</v>
      </c>
      <c r="I73" s="250">
        <v>160000</v>
      </c>
      <c r="J73" s="251">
        <v>0</v>
      </c>
      <c r="K73" s="251">
        <v>1</v>
      </c>
      <c r="L73" s="233" t="s">
        <v>524</v>
      </c>
      <c r="M73" s="248"/>
    </row>
    <row r="74" spans="1:13" x14ac:dyDescent="0.2">
      <c r="A74" s="249">
        <v>4</v>
      </c>
      <c r="B74" s="249">
        <v>4112</v>
      </c>
      <c r="C74" s="249"/>
      <c r="D74" s="249"/>
      <c r="E74" s="249"/>
      <c r="F74" s="249">
        <v>34</v>
      </c>
      <c r="G74" s="250">
        <v>21665000</v>
      </c>
      <c r="H74" s="250">
        <v>22811300</v>
      </c>
      <c r="I74" s="250">
        <v>22811268</v>
      </c>
      <c r="J74" s="251">
        <v>1.052908</v>
      </c>
      <c r="K74" s="251">
        <v>0.99999800000000005</v>
      </c>
      <c r="L74" s="233" t="s">
        <v>397</v>
      </c>
      <c r="M74" s="248"/>
    </row>
    <row r="75" spans="1:13" x14ac:dyDescent="0.2">
      <c r="A75" s="249">
        <v>4</v>
      </c>
      <c r="B75" s="249">
        <v>4116</v>
      </c>
      <c r="C75" s="249"/>
      <c r="D75" s="249"/>
      <c r="E75" s="249">
        <v>13010</v>
      </c>
      <c r="F75" s="249">
        <v>50</v>
      </c>
      <c r="G75" s="250">
        <v>432000</v>
      </c>
      <c r="H75" s="250">
        <v>432000</v>
      </c>
      <c r="I75" s="250">
        <v>432000</v>
      </c>
      <c r="J75" s="251">
        <v>1</v>
      </c>
      <c r="K75" s="251">
        <v>1</v>
      </c>
      <c r="L75" s="233" t="s">
        <v>261</v>
      </c>
      <c r="M75" s="248"/>
    </row>
    <row r="76" spans="1:13" x14ac:dyDescent="0.2">
      <c r="A76" s="249">
        <v>4</v>
      </c>
      <c r="B76" s="249">
        <v>4116</v>
      </c>
      <c r="C76" s="249"/>
      <c r="D76" s="249"/>
      <c r="E76" s="249">
        <v>13011</v>
      </c>
      <c r="F76" s="249">
        <v>81</v>
      </c>
      <c r="G76" s="250">
        <v>0</v>
      </c>
      <c r="H76" s="250">
        <v>2545000</v>
      </c>
      <c r="I76" s="250">
        <v>2545004</v>
      </c>
      <c r="J76" s="251">
        <v>0</v>
      </c>
      <c r="K76" s="251">
        <v>1.0000009999999999</v>
      </c>
      <c r="L76" s="233" t="s">
        <v>565</v>
      </c>
      <c r="M76" s="248"/>
    </row>
    <row r="77" spans="1:13" x14ac:dyDescent="0.2">
      <c r="A77" s="249">
        <v>4</v>
      </c>
      <c r="B77" s="249">
        <v>4116</v>
      </c>
      <c r="C77" s="249"/>
      <c r="D77" s="249"/>
      <c r="E77" s="249">
        <v>13015</v>
      </c>
      <c r="F77" s="249">
        <v>81</v>
      </c>
      <c r="G77" s="250">
        <v>0</v>
      </c>
      <c r="H77" s="250">
        <v>332500</v>
      </c>
      <c r="I77" s="250">
        <v>332343</v>
      </c>
      <c r="J77" s="251">
        <v>0</v>
      </c>
      <c r="K77" s="251">
        <v>0.99952700000000005</v>
      </c>
      <c r="L77" s="233" t="s">
        <v>532</v>
      </c>
      <c r="M77" s="248"/>
    </row>
    <row r="78" spans="1:13" x14ac:dyDescent="0.2">
      <c r="A78" s="249">
        <v>4</v>
      </c>
      <c r="B78" s="249">
        <v>4116</v>
      </c>
      <c r="C78" s="249"/>
      <c r="D78" s="249"/>
      <c r="E78" s="249">
        <v>33063</v>
      </c>
      <c r="F78" s="249">
        <v>72</v>
      </c>
      <c r="G78" s="250">
        <v>0</v>
      </c>
      <c r="H78" s="250">
        <v>2280200</v>
      </c>
      <c r="I78" s="250">
        <v>2280155.7999999998</v>
      </c>
      <c r="J78" s="251">
        <v>0</v>
      </c>
      <c r="K78" s="251">
        <v>0.99997999999999998</v>
      </c>
      <c r="L78" s="233" t="s">
        <v>525</v>
      </c>
      <c r="M78" s="248"/>
    </row>
    <row r="79" spans="1:13" x14ac:dyDescent="0.2">
      <c r="A79" s="249">
        <v>4</v>
      </c>
      <c r="B79" s="249">
        <v>4116</v>
      </c>
      <c r="C79" s="249"/>
      <c r="D79" s="249">
        <v>541</v>
      </c>
      <c r="E79" s="249">
        <v>14004</v>
      </c>
      <c r="F79" s="249">
        <v>10</v>
      </c>
      <c r="G79" s="250">
        <v>0</v>
      </c>
      <c r="H79" s="250">
        <v>13400</v>
      </c>
      <c r="I79" s="250">
        <v>13366</v>
      </c>
      <c r="J79" s="251">
        <v>0</v>
      </c>
      <c r="K79" s="251">
        <v>0.99746199999999996</v>
      </c>
      <c r="L79" s="233" t="s">
        <v>678</v>
      </c>
      <c r="M79" s="248"/>
    </row>
    <row r="80" spans="1:13" x14ac:dyDescent="0.2">
      <c r="A80" s="249">
        <v>4</v>
      </c>
      <c r="B80" s="249">
        <v>4116</v>
      </c>
      <c r="C80" s="249"/>
      <c r="D80" s="249">
        <v>1901</v>
      </c>
      <c r="E80" s="249">
        <v>34054</v>
      </c>
      <c r="F80" s="249">
        <v>21</v>
      </c>
      <c r="G80" s="250">
        <v>0</v>
      </c>
      <c r="H80" s="250">
        <v>1590000</v>
      </c>
      <c r="I80" s="250">
        <v>1590000</v>
      </c>
      <c r="J80" s="251">
        <v>0</v>
      </c>
      <c r="K80" s="251">
        <v>1</v>
      </c>
      <c r="L80" s="233" t="s">
        <v>560</v>
      </c>
      <c r="M80" s="248"/>
    </row>
    <row r="81" spans="1:13" x14ac:dyDescent="0.2">
      <c r="A81" s="249">
        <v>4</v>
      </c>
      <c r="B81" s="249">
        <v>4116</v>
      </c>
      <c r="C81" s="249"/>
      <c r="D81" s="249">
        <v>14007</v>
      </c>
      <c r="E81" s="249">
        <v>13013</v>
      </c>
      <c r="F81" s="249">
        <v>81</v>
      </c>
      <c r="G81" s="250">
        <v>0</v>
      </c>
      <c r="H81" s="250">
        <v>1021600</v>
      </c>
      <c r="I81" s="250">
        <v>1021467.87</v>
      </c>
      <c r="J81" s="251">
        <v>0</v>
      </c>
      <c r="K81" s="251">
        <v>0.99987000000000004</v>
      </c>
      <c r="L81" s="233" t="s">
        <v>531</v>
      </c>
      <c r="M81" s="248"/>
    </row>
    <row r="82" spans="1:13" x14ac:dyDescent="0.2">
      <c r="A82" s="249">
        <v>4</v>
      </c>
      <c r="B82" s="249">
        <v>4116</v>
      </c>
      <c r="C82" s="249"/>
      <c r="D82" s="249">
        <v>14008</v>
      </c>
      <c r="E82" s="249">
        <v>13013</v>
      </c>
      <c r="F82" s="249">
        <v>81</v>
      </c>
      <c r="G82" s="250">
        <v>0</v>
      </c>
      <c r="H82" s="250">
        <v>339500</v>
      </c>
      <c r="I82" s="250">
        <v>339441.4</v>
      </c>
      <c r="J82" s="251">
        <v>0</v>
      </c>
      <c r="K82" s="251">
        <v>0.99982700000000002</v>
      </c>
      <c r="L82" s="233" t="s">
        <v>566</v>
      </c>
      <c r="M82" s="248"/>
    </row>
    <row r="83" spans="1:13" x14ac:dyDescent="0.2">
      <c r="A83" s="249">
        <v>4</v>
      </c>
      <c r="B83" s="249">
        <v>4116</v>
      </c>
      <c r="C83" s="249"/>
      <c r="D83" s="249">
        <v>14010</v>
      </c>
      <c r="E83" s="249">
        <v>17015</v>
      </c>
      <c r="F83" s="249">
        <v>81</v>
      </c>
      <c r="G83" s="250">
        <v>0</v>
      </c>
      <c r="H83" s="250">
        <v>5300</v>
      </c>
      <c r="I83" s="250">
        <v>5263.5</v>
      </c>
      <c r="J83" s="251">
        <v>0</v>
      </c>
      <c r="K83" s="251">
        <v>0.99311300000000002</v>
      </c>
      <c r="L83" s="233" t="s">
        <v>528</v>
      </c>
      <c r="M83" s="248"/>
    </row>
    <row r="84" spans="1:13" x14ac:dyDescent="0.2">
      <c r="A84" s="249">
        <v>4</v>
      </c>
      <c r="B84" s="249">
        <v>4116</v>
      </c>
      <c r="C84" s="249"/>
      <c r="D84" s="249">
        <v>14010</v>
      </c>
      <c r="E84" s="249">
        <v>17016</v>
      </c>
      <c r="F84" s="249">
        <v>81</v>
      </c>
      <c r="G84" s="250">
        <v>0</v>
      </c>
      <c r="H84" s="250">
        <v>89500</v>
      </c>
      <c r="I84" s="250">
        <v>89479.5</v>
      </c>
      <c r="J84" s="251">
        <v>0</v>
      </c>
      <c r="K84" s="251">
        <v>0.99977000000000005</v>
      </c>
      <c r="L84" s="233" t="s">
        <v>528</v>
      </c>
      <c r="M84" s="248"/>
    </row>
    <row r="85" spans="1:13" x14ac:dyDescent="0.2">
      <c r="A85" s="249">
        <v>4</v>
      </c>
      <c r="B85" s="249">
        <v>4116</v>
      </c>
      <c r="C85" s="249"/>
      <c r="D85" s="249">
        <v>14012</v>
      </c>
      <c r="E85" s="249">
        <v>33063</v>
      </c>
      <c r="F85" s="249">
        <v>33</v>
      </c>
      <c r="G85" s="250">
        <v>0</v>
      </c>
      <c r="H85" s="250">
        <v>806200</v>
      </c>
      <c r="I85" s="250">
        <v>806180</v>
      </c>
      <c r="J85" s="251">
        <v>0</v>
      </c>
      <c r="K85" s="251">
        <v>0.99997499999999995</v>
      </c>
      <c r="L85" s="233" t="s">
        <v>679</v>
      </c>
      <c r="M85" s="248"/>
    </row>
    <row r="86" spans="1:13" x14ac:dyDescent="0.2">
      <c r="A86" s="249">
        <v>4</v>
      </c>
      <c r="B86" s="249">
        <v>4116</v>
      </c>
      <c r="C86" s="249"/>
      <c r="D86" s="249">
        <v>14031</v>
      </c>
      <c r="E86" s="249">
        <v>33063</v>
      </c>
      <c r="F86" s="249">
        <v>36</v>
      </c>
      <c r="G86" s="250">
        <v>0</v>
      </c>
      <c r="H86" s="250">
        <v>1358700</v>
      </c>
      <c r="I86" s="250">
        <v>1358646</v>
      </c>
      <c r="J86" s="251">
        <v>0</v>
      </c>
      <c r="K86" s="251">
        <v>0.99995999999999996</v>
      </c>
      <c r="L86" s="233" t="s">
        <v>680</v>
      </c>
      <c r="M86" s="248"/>
    </row>
    <row r="87" spans="1:13" x14ac:dyDescent="0.2">
      <c r="A87" s="249">
        <v>4</v>
      </c>
      <c r="B87" s="249">
        <v>4116</v>
      </c>
      <c r="C87" s="249"/>
      <c r="D87" s="249">
        <v>14052</v>
      </c>
      <c r="E87" s="249">
        <v>33063</v>
      </c>
      <c r="F87" s="249">
        <v>33</v>
      </c>
      <c r="G87" s="250">
        <v>0</v>
      </c>
      <c r="H87" s="250">
        <v>1298800</v>
      </c>
      <c r="I87" s="250">
        <v>1298779</v>
      </c>
      <c r="J87" s="251">
        <v>0</v>
      </c>
      <c r="K87" s="251">
        <v>0.99998299999999996</v>
      </c>
      <c r="L87" s="233" t="s">
        <v>561</v>
      </c>
      <c r="M87" s="248"/>
    </row>
    <row r="88" spans="1:13" x14ac:dyDescent="0.2">
      <c r="A88" s="249">
        <v>4</v>
      </c>
      <c r="B88" s="249">
        <v>4116</v>
      </c>
      <c r="C88" s="249"/>
      <c r="D88" s="249">
        <v>14065</v>
      </c>
      <c r="E88" s="249">
        <v>33063</v>
      </c>
      <c r="F88" s="249">
        <v>33</v>
      </c>
      <c r="G88" s="250">
        <v>0</v>
      </c>
      <c r="H88" s="250">
        <v>2165700</v>
      </c>
      <c r="I88" s="250">
        <v>2165601</v>
      </c>
      <c r="J88" s="251">
        <v>0</v>
      </c>
      <c r="K88" s="251">
        <v>0.99995400000000001</v>
      </c>
      <c r="L88" s="233" t="s">
        <v>526</v>
      </c>
      <c r="M88" s="248"/>
    </row>
    <row r="89" spans="1:13" x14ac:dyDescent="0.2">
      <c r="A89" s="249">
        <v>4</v>
      </c>
      <c r="B89" s="249">
        <v>4116</v>
      </c>
      <c r="C89" s="249"/>
      <c r="D89" s="236">
        <v>130131</v>
      </c>
      <c r="E89" s="236">
        <v>13013</v>
      </c>
      <c r="F89" s="236">
        <v>81</v>
      </c>
      <c r="G89" s="237">
        <v>0</v>
      </c>
      <c r="H89" s="237">
        <v>1113600</v>
      </c>
      <c r="I89" s="237">
        <v>1113548.24</v>
      </c>
      <c r="J89" s="238">
        <v>0</v>
      </c>
      <c r="K89" s="238">
        <v>0.99995299999999998</v>
      </c>
      <c r="L89" s="234" t="s">
        <v>530</v>
      </c>
      <c r="M89" s="235"/>
    </row>
    <row r="90" spans="1:13" x14ac:dyDescent="0.2">
      <c r="A90" s="249">
        <v>4</v>
      </c>
      <c r="B90" s="249">
        <v>4121</v>
      </c>
      <c r="C90" s="249"/>
      <c r="D90" s="236"/>
      <c r="E90" s="236"/>
      <c r="F90" s="236">
        <v>50</v>
      </c>
      <c r="G90" s="237">
        <v>400000</v>
      </c>
      <c r="H90" s="237">
        <v>396400</v>
      </c>
      <c r="I90" s="237">
        <v>396340</v>
      </c>
      <c r="J90" s="238">
        <f>I90/G90</f>
        <v>0.99085000000000001</v>
      </c>
      <c r="K90" s="238">
        <f>I90/H90</f>
        <v>0.99984863773965693</v>
      </c>
      <c r="L90" s="234" t="s">
        <v>527</v>
      </c>
      <c r="M90" s="235"/>
    </row>
    <row r="91" spans="1:13" x14ac:dyDescent="0.2">
      <c r="A91" s="249">
        <v>4</v>
      </c>
      <c r="B91" s="249">
        <v>4121</v>
      </c>
      <c r="C91" s="249"/>
      <c r="D91" s="236"/>
      <c r="E91" s="236"/>
      <c r="F91" s="236">
        <v>61</v>
      </c>
      <c r="G91" s="237">
        <v>45000</v>
      </c>
      <c r="H91" s="237">
        <v>57000</v>
      </c>
      <c r="I91" s="237">
        <v>58000</v>
      </c>
      <c r="J91" s="238">
        <f>I91/G91</f>
        <v>1.288888888888889</v>
      </c>
      <c r="K91" s="238">
        <f>I91/H91</f>
        <v>1.0175438596491229</v>
      </c>
      <c r="L91" s="234" t="s">
        <v>262</v>
      </c>
      <c r="M91" s="235"/>
    </row>
    <row r="92" spans="1:13" x14ac:dyDescent="0.2">
      <c r="A92" s="249">
        <v>4</v>
      </c>
      <c r="B92" s="249">
        <v>4121</v>
      </c>
      <c r="C92" s="249"/>
      <c r="D92" s="236"/>
      <c r="E92" s="236"/>
      <c r="F92" s="236">
        <v>81</v>
      </c>
      <c r="G92" s="237">
        <v>32000</v>
      </c>
      <c r="H92" s="237">
        <v>34000</v>
      </c>
      <c r="I92" s="237">
        <v>34000</v>
      </c>
      <c r="J92" s="238">
        <f>I92/G92</f>
        <v>1.0625</v>
      </c>
      <c r="K92" s="238">
        <f>I92/H92</f>
        <v>1</v>
      </c>
      <c r="L92" s="234" t="s">
        <v>681</v>
      </c>
      <c r="M92" s="235"/>
    </row>
    <row r="93" spans="1:13" x14ac:dyDescent="0.2">
      <c r="A93" s="249">
        <v>4</v>
      </c>
      <c r="B93" s="249">
        <v>4121</v>
      </c>
      <c r="C93" s="249"/>
      <c r="D93" s="236"/>
      <c r="E93" s="236"/>
      <c r="F93" s="236">
        <v>90</v>
      </c>
      <c r="G93" s="237">
        <v>2000</v>
      </c>
      <c r="H93" s="237">
        <v>2000</v>
      </c>
      <c r="I93" s="237">
        <v>1972</v>
      </c>
      <c r="J93" s="238">
        <f>I93/G93</f>
        <v>0.98599999999999999</v>
      </c>
      <c r="K93" s="238">
        <f>I93/H93</f>
        <v>0.98599999999999999</v>
      </c>
      <c r="L93" s="234" t="s">
        <v>682</v>
      </c>
      <c r="M93" s="239"/>
    </row>
    <row r="94" spans="1:13" x14ac:dyDescent="0.2">
      <c r="A94" s="249">
        <v>4</v>
      </c>
      <c r="B94" s="249">
        <v>4121</v>
      </c>
      <c r="C94" s="249"/>
      <c r="D94" s="236">
        <v>16</v>
      </c>
      <c r="E94" s="236"/>
      <c r="F94" s="236">
        <v>10</v>
      </c>
      <c r="G94" s="237">
        <v>0</v>
      </c>
      <c r="H94" s="237">
        <v>82500</v>
      </c>
      <c r="I94" s="237">
        <v>82450</v>
      </c>
      <c r="J94" s="238">
        <v>0</v>
      </c>
      <c r="K94" s="238">
        <v>0.99939299999999998</v>
      </c>
      <c r="L94" s="234" t="s">
        <v>567</v>
      </c>
      <c r="M94" s="235"/>
    </row>
    <row r="95" spans="1:13" x14ac:dyDescent="0.2">
      <c r="A95" s="249">
        <v>4</v>
      </c>
      <c r="B95" s="249">
        <v>4122</v>
      </c>
      <c r="C95" s="249"/>
      <c r="D95" s="236">
        <v>16020</v>
      </c>
      <c r="E95" s="236">
        <v>214</v>
      </c>
      <c r="F95" s="236">
        <v>32</v>
      </c>
      <c r="G95" s="237">
        <v>0</v>
      </c>
      <c r="H95" s="237">
        <v>50000</v>
      </c>
      <c r="I95" s="237">
        <v>50000</v>
      </c>
      <c r="J95" s="238">
        <v>0</v>
      </c>
      <c r="K95" s="238">
        <v>1</v>
      </c>
      <c r="L95" s="234" t="s">
        <v>683</v>
      </c>
      <c r="M95" s="235"/>
    </row>
    <row r="96" spans="1:13" x14ac:dyDescent="0.2">
      <c r="A96" s="249">
        <v>4</v>
      </c>
      <c r="B96" s="249">
        <v>4122</v>
      </c>
      <c r="C96" s="249"/>
      <c r="D96" s="236">
        <v>16020</v>
      </c>
      <c r="E96" s="236">
        <v>331</v>
      </c>
      <c r="F96" s="236">
        <v>32</v>
      </c>
      <c r="G96" s="237">
        <v>0</v>
      </c>
      <c r="H96" s="237">
        <v>252000</v>
      </c>
      <c r="I96" s="237">
        <v>252000</v>
      </c>
      <c r="J96" s="238">
        <v>0</v>
      </c>
      <c r="K96" s="238">
        <v>1</v>
      </c>
      <c r="L96" s="234" t="s">
        <v>684</v>
      </c>
      <c r="M96" s="235"/>
    </row>
    <row r="97" spans="1:13" x14ac:dyDescent="0.2">
      <c r="A97" s="249">
        <v>4</v>
      </c>
      <c r="B97" s="249">
        <v>4122</v>
      </c>
      <c r="C97" s="249"/>
      <c r="D97" s="236">
        <v>33191</v>
      </c>
      <c r="E97" s="236">
        <v>214</v>
      </c>
      <c r="F97" s="236">
        <v>71</v>
      </c>
      <c r="G97" s="237">
        <v>0</v>
      </c>
      <c r="H97" s="237">
        <v>760000</v>
      </c>
      <c r="I97" s="237">
        <v>760000</v>
      </c>
      <c r="J97" s="238">
        <v>0</v>
      </c>
      <c r="K97" s="238">
        <v>1</v>
      </c>
      <c r="L97" s="234" t="s">
        <v>563</v>
      </c>
      <c r="M97" s="235"/>
    </row>
    <row r="98" spans="1:13" x14ac:dyDescent="0.2">
      <c r="A98" s="249">
        <v>4</v>
      </c>
      <c r="B98" s="249">
        <v>4122</v>
      </c>
      <c r="C98" s="249"/>
      <c r="D98" s="236">
        <v>33193</v>
      </c>
      <c r="E98" s="236">
        <v>214</v>
      </c>
      <c r="F98" s="236">
        <v>71</v>
      </c>
      <c r="G98" s="237">
        <v>0</v>
      </c>
      <c r="H98" s="237">
        <v>250000</v>
      </c>
      <c r="I98" s="237">
        <v>250000</v>
      </c>
      <c r="J98" s="238">
        <v>0</v>
      </c>
      <c r="K98" s="238">
        <v>1</v>
      </c>
      <c r="L98" s="234" t="s">
        <v>564</v>
      </c>
      <c r="M98" s="235"/>
    </row>
    <row r="99" spans="1:13" x14ac:dyDescent="0.2">
      <c r="A99" s="249">
        <v>4</v>
      </c>
      <c r="B99" s="249">
        <v>4131</v>
      </c>
      <c r="C99" s="249">
        <v>6330</v>
      </c>
      <c r="D99" s="236"/>
      <c r="E99" s="236"/>
      <c r="F99" s="236">
        <v>36</v>
      </c>
      <c r="G99" s="237">
        <v>1250000</v>
      </c>
      <c r="H99" s="237">
        <v>1250000</v>
      </c>
      <c r="I99" s="237">
        <v>1250000</v>
      </c>
      <c r="J99" s="238">
        <v>1</v>
      </c>
      <c r="K99" s="238">
        <v>1</v>
      </c>
      <c r="L99" s="234" t="s">
        <v>398</v>
      </c>
      <c r="M99" s="235"/>
    </row>
    <row r="100" spans="1:13" x14ac:dyDescent="0.2">
      <c r="A100" s="249">
        <v>4</v>
      </c>
      <c r="B100" s="249">
        <v>4131</v>
      </c>
      <c r="C100" s="249">
        <v>6330</v>
      </c>
      <c r="D100" s="236"/>
      <c r="E100" s="236"/>
      <c r="F100" s="236">
        <v>42</v>
      </c>
      <c r="G100" s="237">
        <v>4700000</v>
      </c>
      <c r="H100" s="237">
        <v>4700000</v>
      </c>
      <c r="I100" s="237">
        <v>3800944.98</v>
      </c>
      <c r="J100" s="238">
        <v>0.80871099999999996</v>
      </c>
      <c r="K100" s="238">
        <v>0.80871099999999996</v>
      </c>
      <c r="L100" s="234" t="s">
        <v>399</v>
      </c>
      <c r="M100" s="235"/>
    </row>
    <row r="101" spans="1:13" x14ac:dyDescent="0.2">
      <c r="A101" s="249">
        <v>4</v>
      </c>
      <c r="B101" s="249">
        <v>4132</v>
      </c>
      <c r="C101" s="249">
        <v>6330</v>
      </c>
      <c r="D101" s="236"/>
      <c r="E101" s="236"/>
      <c r="F101" s="236">
        <v>36</v>
      </c>
      <c r="G101" s="237">
        <v>99800</v>
      </c>
      <c r="H101" s="237">
        <v>99800</v>
      </c>
      <c r="I101" s="237">
        <v>93778</v>
      </c>
      <c r="J101" s="238">
        <v>0.93965900000000002</v>
      </c>
      <c r="K101" s="238">
        <v>0.93965900000000002</v>
      </c>
      <c r="L101" s="234" t="s">
        <v>400</v>
      </c>
      <c r="M101" s="235"/>
    </row>
    <row r="102" spans="1:13" x14ac:dyDescent="0.2">
      <c r="A102" s="249">
        <v>4</v>
      </c>
      <c r="B102" s="249">
        <v>4216</v>
      </c>
      <c r="C102" s="249"/>
      <c r="D102" s="236"/>
      <c r="E102" s="236">
        <v>17016</v>
      </c>
      <c r="F102" s="236">
        <v>41</v>
      </c>
      <c r="G102" s="237">
        <v>48783000</v>
      </c>
      <c r="H102" s="237">
        <v>0</v>
      </c>
      <c r="I102" s="237">
        <v>0</v>
      </c>
      <c r="J102" s="238">
        <v>0</v>
      </c>
      <c r="K102" s="238">
        <v>0</v>
      </c>
      <c r="L102" s="234" t="s">
        <v>401</v>
      </c>
      <c r="M102" s="235"/>
    </row>
    <row r="103" spans="1:13" x14ac:dyDescent="0.2">
      <c r="A103" s="249">
        <v>4</v>
      </c>
      <c r="B103" s="249">
        <v>4216</v>
      </c>
      <c r="C103" s="249"/>
      <c r="D103" s="236">
        <v>546</v>
      </c>
      <c r="E103" s="236">
        <v>17968</v>
      </c>
      <c r="F103" s="236">
        <v>41</v>
      </c>
      <c r="G103" s="237">
        <v>0</v>
      </c>
      <c r="H103" s="237">
        <v>2529100</v>
      </c>
      <c r="I103" s="237">
        <v>2529028.9900000002</v>
      </c>
      <c r="J103" s="238">
        <v>0</v>
      </c>
      <c r="K103" s="238">
        <v>0.99997100000000005</v>
      </c>
      <c r="L103" s="234" t="s">
        <v>450</v>
      </c>
      <c r="M103" s="235"/>
    </row>
    <row r="104" spans="1:13" x14ac:dyDescent="0.2">
      <c r="A104" s="249">
        <v>4</v>
      </c>
      <c r="B104" s="249">
        <v>4216</v>
      </c>
      <c r="C104" s="249"/>
      <c r="D104" s="236">
        <v>546</v>
      </c>
      <c r="E104" s="236">
        <v>17969</v>
      </c>
      <c r="F104" s="236">
        <v>41</v>
      </c>
      <c r="G104" s="237">
        <v>0</v>
      </c>
      <c r="H104" s="237">
        <v>42993500</v>
      </c>
      <c r="I104" s="237">
        <v>42993492.969999999</v>
      </c>
      <c r="J104" s="238">
        <v>0</v>
      </c>
      <c r="K104" s="238">
        <v>0.99999899999999997</v>
      </c>
      <c r="L104" s="234" t="s">
        <v>450</v>
      </c>
      <c r="M104" s="235"/>
    </row>
    <row r="105" spans="1:13" x14ac:dyDescent="0.2">
      <c r="A105" s="249">
        <v>4</v>
      </c>
      <c r="B105" s="249">
        <v>4216</v>
      </c>
      <c r="C105" s="249"/>
      <c r="D105" s="236">
        <v>564</v>
      </c>
      <c r="E105" s="236">
        <v>17968</v>
      </c>
      <c r="F105" s="236">
        <v>41</v>
      </c>
      <c r="G105" s="237">
        <v>0</v>
      </c>
      <c r="H105" s="237">
        <v>1501700</v>
      </c>
      <c r="I105" s="237">
        <v>1501669.71</v>
      </c>
      <c r="J105" s="238">
        <v>0</v>
      </c>
      <c r="K105" s="238">
        <v>0.99997899999999995</v>
      </c>
      <c r="L105" s="234" t="s">
        <v>452</v>
      </c>
      <c r="M105" s="235"/>
    </row>
    <row r="106" spans="1:13" x14ac:dyDescent="0.2">
      <c r="A106" s="249">
        <v>4</v>
      </c>
      <c r="B106" s="249">
        <v>4216</v>
      </c>
      <c r="C106" s="249"/>
      <c r="D106" s="236">
        <v>564</v>
      </c>
      <c r="E106" s="236">
        <v>17969</v>
      </c>
      <c r="F106" s="236">
        <v>41</v>
      </c>
      <c r="G106" s="237">
        <v>0</v>
      </c>
      <c r="H106" s="237">
        <v>25528400</v>
      </c>
      <c r="I106" s="237">
        <v>25528384.93</v>
      </c>
      <c r="J106" s="238">
        <v>0</v>
      </c>
      <c r="K106" s="238">
        <v>0.99999899999999997</v>
      </c>
      <c r="L106" s="234" t="s">
        <v>452</v>
      </c>
      <c r="M106" s="235"/>
    </row>
    <row r="107" spans="1:13" x14ac:dyDescent="0.2">
      <c r="A107" s="249">
        <v>4</v>
      </c>
      <c r="B107" s="249">
        <v>4216</v>
      </c>
      <c r="C107" s="249"/>
      <c r="D107" s="236">
        <v>14007</v>
      </c>
      <c r="E107" s="236">
        <v>13013</v>
      </c>
      <c r="F107" s="236">
        <v>81</v>
      </c>
      <c r="G107" s="237">
        <v>0</v>
      </c>
      <c r="H107" s="237">
        <v>178200</v>
      </c>
      <c r="I107" s="237">
        <v>178172.5</v>
      </c>
      <c r="J107" s="238">
        <v>0</v>
      </c>
      <c r="K107" s="238">
        <v>0.99984499999999998</v>
      </c>
      <c r="L107" s="234" t="s">
        <v>529</v>
      </c>
      <c r="M107" s="235"/>
    </row>
    <row r="108" spans="1:13" x14ac:dyDescent="0.2">
      <c r="A108" s="249">
        <v>4</v>
      </c>
      <c r="B108" s="249">
        <v>4216</v>
      </c>
      <c r="C108" s="249"/>
      <c r="D108" s="249">
        <v>14010</v>
      </c>
      <c r="E108" s="249">
        <v>17968</v>
      </c>
      <c r="F108" s="249">
        <v>81</v>
      </c>
      <c r="G108" s="250">
        <v>0</v>
      </c>
      <c r="H108" s="250">
        <v>213100</v>
      </c>
      <c r="I108" s="250">
        <v>213125.2</v>
      </c>
      <c r="J108" s="251">
        <v>0</v>
      </c>
      <c r="K108" s="251">
        <v>1.0001180000000001</v>
      </c>
      <c r="L108" s="233" t="s">
        <v>528</v>
      </c>
      <c r="M108" s="248"/>
    </row>
    <row r="109" spans="1:13" x14ac:dyDescent="0.2">
      <c r="A109" s="249">
        <v>4</v>
      </c>
      <c r="B109" s="249">
        <v>4216</v>
      </c>
      <c r="C109" s="249"/>
      <c r="D109" s="249">
        <v>14010</v>
      </c>
      <c r="E109" s="249">
        <v>17969</v>
      </c>
      <c r="F109" s="249">
        <v>81</v>
      </c>
      <c r="G109" s="250">
        <v>0</v>
      </c>
      <c r="H109" s="250">
        <v>3623100</v>
      </c>
      <c r="I109" s="250">
        <v>3623128.38</v>
      </c>
      <c r="J109" s="251">
        <v>0</v>
      </c>
      <c r="K109" s="251">
        <v>1.0000070000000001</v>
      </c>
      <c r="L109" s="233" t="s">
        <v>528</v>
      </c>
      <c r="M109" s="248"/>
    </row>
    <row r="110" spans="1:13" ht="13.5" customHeight="1" x14ac:dyDescent="0.2">
      <c r="A110" s="249">
        <v>4</v>
      </c>
      <c r="B110" s="249">
        <v>4222</v>
      </c>
      <c r="C110" s="249"/>
      <c r="D110" s="249">
        <v>573</v>
      </c>
      <c r="E110" s="249">
        <v>531</v>
      </c>
      <c r="F110" s="249">
        <v>41</v>
      </c>
      <c r="G110" s="250">
        <v>0</v>
      </c>
      <c r="H110" s="250">
        <v>600000</v>
      </c>
      <c r="I110" s="250">
        <v>600000</v>
      </c>
      <c r="J110" s="251">
        <v>0</v>
      </c>
      <c r="K110" s="251">
        <v>1</v>
      </c>
      <c r="L110" s="233" t="s">
        <v>685</v>
      </c>
      <c r="M110" s="248"/>
    </row>
    <row r="111" spans="1:13" ht="13.5" customHeight="1" x14ac:dyDescent="0.2">
      <c r="A111" s="249">
        <v>4</v>
      </c>
      <c r="B111" s="249">
        <v>4222</v>
      </c>
      <c r="C111" s="249"/>
      <c r="D111" s="249">
        <v>5412</v>
      </c>
      <c r="E111" s="249">
        <v>551</v>
      </c>
      <c r="F111" s="249">
        <v>41</v>
      </c>
      <c r="G111" s="250">
        <v>0</v>
      </c>
      <c r="H111" s="250">
        <v>639000</v>
      </c>
      <c r="I111" s="250">
        <v>639000</v>
      </c>
      <c r="J111" s="251">
        <v>0</v>
      </c>
      <c r="K111" s="251">
        <v>1</v>
      </c>
      <c r="L111" s="233" t="s">
        <v>785</v>
      </c>
      <c r="M111" s="248"/>
    </row>
    <row r="112" spans="1:13" x14ac:dyDescent="0.2">
      <c r="A112" s="240">
        <v>4</v>
      </c>
      <c r="B112" s="240"/>
      <c r="C112" s="240"/>
      <c r="D112" s="240"/>
      <c r="E112" s="240"/>
      <c r="F112" s="240"/>
      <c r="G112" s="241">
        <v>77408800</v>
      </c>
      <c r="H112" s="241">
        <v>124204800</v>
      </c>
      <c r="I112" s="241">
        <v>123299660.97</v>
      </c>
      <c r="J112" s="242">
        <v>1.5928377777461995</v>
      </c>
      <c r="K112" s="242">
        <v>0.99271252777670427</v>
      </c>
      <c r="L112" s="243" t="s">
        <v>335</v>
      </c>
      <c r="M112" s="248"/>
    </row>
    <row r="113" spans="1:13" x14ac:dyDescent="0.2">
      <c r="A113" s="244"/>
      <c r="B113" s="244"/>
      <c r="C113" s="244"/>
      <c r="D113" s="244"/>
      <c r="E113" s="244"/>
      <c r="F113" s="244"/>
      <c r="G113" s="245">
        <v>203355900</v>
      </c>
      <c r="H113" s="245">
        <v>266328200</v>
      </c>
      <c r="I113" s="245">
        <v>269070410.91000003</v>
      </c>
      <c r="J113" s="246">
        <v>1.3231502548487653</v>
      </c>
      <c r="K113" s="246">
        <v>1.0102963595668804</v>
      </c>
      <c r="L113" s="247" t="s">
        <v>324</v>
      </c>
      <c r="M113" s="248"/>
    </row>
    <row r="114" spans="1:13" x14ac:dyDescent="0.2">
      <c r="A114" s="185"/>
      <c r="B114" s="185"/>
      <c r="C114" s="185"/>
      <c r="D114" s="185"/>
      <c r="E114" s="185"/>
      <c r="F114" s="185"/>
      <c r="G114" s="187"/>
      <c r="H114" s="187"/>
      <c r="I114" s="187"/>
      <c r="J114" s="188"/>
      <c r="K114" s="188"/>
      <c r="L114" s="232"/>
    </row>
    <row r="116" spans="1:13" x14ac:dyDescent="0.2">
      <c r="A116" s="200" t="s">
        <v>686</v>
      </c>
    </row>
    <row r="117" spans="1:13" x14ac:dyDescent="0.2">
      <c r="A117" s="200" t="s">
        <v>687</v>
      </c>
    </row>
  </sheetData>
  <mergeCells count="1">
    <mergeCell ref="A1:L1"/>
  </mergeCells>
  <printOptions horizontalCentered="1"/>
  <pageMargins left="0.19685039369791668" right="0.19685039369791668" top="0.19685039369791668" bottom="0.39370078739583336" header="0.19685039369791668" footer="0.19685039369791668"/>
  <pageSetup paperSize="9" scale="59" fitToHeight="0" orientation="portrait" r:id="rId1"/>
  <headerFooter>
    <oddFooter>&amp;R (str. &amp;P z &amp;N)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7"/>
  <sheetViews>
    <sheetView zoomScaleNormal="100" workbookViewId="0">
      <pane ySplit="2" topLeftCell="A381" activePane="bottomLeft" state="frozen"/>
      <selection pane="bottomLeft" activeCell="M357" sqref="M357"/>
    </sheetView>
  </sheetViews>
  <sheetFormatPr defaultRowHeight="13.5" x14ac:dyDescent="0.2"/>
  <cols>
    <col min="1" max="1" width="5.125" style="256" customWidth="1"/>
    <col min="2" max="2" width="4" style="257" customWidth="1"/>
    <col min="3" max="3" width="4.375" style="256" customWidth="1"/>
    <col min="4" max="5" width="4.875" style="256" customWidth="1"/>
    <col min="6" max="6" width="9.875" style="256" customWidth="1"/>
    <col min="7" max="7" width="6" style="256" customWidth="1"/>
    <col min="8" max="8" width="14.625" style="258" customWidth="1"/>
    <col min="9" max="9" width="14.875" style="258" customWidth="1"/>
    <col min="10" max="10" width="14.5" style="258" customWidth="1"/>
    <col min="11" max="11" width="10.625" style="259" customWidth="1"/>
    <col min="12" max="12" width="10.125" style="259" customWidth="1"/>
    <col min="13" max="13" width="66.25" style="257" customWidth="1"/>
    <col min="14" max="14" width="17.125" style="254" customWidth="1"/>
    <col min="15" max="16384" width="9" style="254"/>
  </cols>
  <sheetData>
    <row r="1" spans="1:14" ht="57.75" customHeight="1" x14ac:dyDescent="0.2">
      <c r="A1" s="574" t="s">
        <v>800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</row>
    <row r="2" spans="1:14" ht="28.15" customHeight="1" x14ac:dyDescent="0.2">
      <c r="A2" s="51" t="s">
        <v>5</v>
      </c>
      <c r="B2" s="54" t="s">
        <v>263</v>
      </c>
      <c r="C2" s="51" t="s">
        <v>404</v>
      </c>
      <c r="D2" s="51" t="s">
        <v>2</v>
      </c>
      <c r="E2" s="51" t="s">
        <v>1</v>
      </c>
      <c r="F2" s="51" t="s">
        <v>3</v>
      </c>
      <c r="G2" s="51" t="s">
        <v>4</v>
      </c>
      <c r="H2" s="52" t="s">
        <v>297</v>
      </c>
      <c r="I2" s="52" t="s">
        <v>657</v>
      </c>
      <c r="J2" s="52" t="s">
        <v>658</v>
      </c>
      <c r="K2" s="53" t="s">
        <v>511</v>
      </c>
      <c r="L2" s="53" t="s">
        <v>319</v>
      </c>
      <c r="M2" s="54" t="s">
        <v>252</v>
      </c>
    </row>
    <row r="3" spans="1:14" x14ac:dyDescent="0.2">
      <c r="A3" s="121"/>
      <c r="B3" s="100" t="s">
        <v>264</v>
      </c>
      <c r="C3" s="121">
        <v>64</v>
      </c>
      <c r="D3" s="121">
        <v>6409</v>
      </c>
      <c r="E3" s="121">
        <v>5909</v>
      </c>
      <c r="F3" s="121"/>
      <c r="G3" s="121"/>
      <c r="H3" s="122">
        <v>0</v>
      </c>
      <c r="I3" s="122">
        <v>0</v>
      </c>
      <c r="J3" s="122">
        <v>106.45</v>
      </c>
      <c r="K3" s="123">
        <v>0</v>
      </c>
      <c r="L3" s="123">
        <v>0</v>
      </c>
      <c r="M3" s="101" t="s">
        <v>265</v>
      </c>
    </row>
    <row r="4" spans="1:14" x14ac:dyDescent="0.2">
      <c r="A4" s="61" t="s">
        <v>336</v>
      </c>
      <c r="B4" s="92" t="s">
        <v>264</v>
      </c>
      <c r="C4" s="61"/>
      <c r="D4" s="61"/>
      <c r="E4" s="61"/>
      <c r="F4" s="61"/>
      <c r="G4" s="61"/>
      <c r="H4" s="62">
        <v>0</v>
      </c>
      <c r="I4" s="62">
        <v>0</v>
      </c>
      <c r="J4" s="62">
        <v>106.45</v>
      </c>
      <c r="K4" s="63">
        <v>0</v>
      </c>
      <c r="L4" s="63">
        <v>0</v>
      </c>
      <c r="M4" s="64" t="s">
        <v>266</v>
      </c>
    </row>
    <row r="5" spans="1:14" x14ac:dyDescent="0.2">
      <c r="A5" s="57" t="s">
        <v>336</v>
      </c>
      <c r="B5" s="91"/>
      <c r="C5" s="57"/>
      <c r="D5" s="57"/>
      <c r="E5" s="57"/>
      <c r="F5" s="57"/>
      <c r="G5" s="57"/>
      <c r="H5" s="58">
        <v>0</v>
      </c>
      <c r="I5" s="58">
        <v>0</v>
      </c>
      <c r="J5" s="58">
        <v>106.45</v>
      </c>
      <c r="K5" s="59">
        <v>0</v>
      </c>
      <c r="L5" s="59">
        <v>0</v>
      </c>
      <c r="M5" s="60" t="s">
        <v>337</v>
      </c>
    </row>
    <row r="6" spans="1:14" x14ac:dyDescent="0.2">
      <c r="A6" s="121">
        <v>10</v>
      </c>
      <c r="B6" s="100" t="s">
        <v>264</v>
      </c>
      <c r="C6" s="121">
        <v>52</v>
      </c>
      <c r="D6" s="121">
        <v>5213</v>
      </c>
      <c r="E6" s="121">
        <v>5139</v>
      </c>
      <c r="F6" s="121">
        <v>5212</v>
      </c>
      <c r="G6" s="121"/>
      <c r="H6" s="122">
        <v>0</v>
      </c>
      <c r="I6" s="122">
        <v>24100</v>
      </c>
      <c r="J6" s="122">
        <v>24078</v>
      </c>
      <c r="K6" s="123">
        <v>0</v>
      </c>
      <c r="L6" s="123">
        <v>0.99908699999999995</v>
      </c>
      <c r="M6" s="101" t="s">
        <v>690</v>
      </c>
    </row>
    <row r="7" spans="1:14" x14ac:dyDescent="0.2">
      <c r="A7" s="121">
        <v>10</v>
      </c>
      <c r="B7" s="100" t="s">
        <v>264</v>
      </c>
      <c r="C7" s="121">
        <v>52</v>
      </c>
      <c r="D7" s="121">
        <v>5213</v>
      </c>
      <c r="E7" s="121">
        <v>5175</v>
      </c>
      <c r="F7" s="121">
        <v>5212</v>
      </c>
      <c r="G7" s="121"/>
      <c r="H7" s="122">
        <v>0</v>
      </c>
      <c r="I7" s="122">
        <v>500</v>
      </c>
      <c r="J7" s="122">
        <v>500</v>
      </c>
      <c r="K7" s="123">
        <v>0</v>
      </c>
      <c r="L7" s="123">
        <v>1</v>
      </c>
      <c r="M7" s="101" t="s">
        <v>568</v>
      </c>
    </row>
    <row r="8" spans="1:14" x14ac:dyDescent="0.2">
      <c r="A8" s="121">
        <v>10</v>
      </c>
      <c r="B8" s="100" t="s">
        <v>264</v>
      </c>
      <c r="C8" s="121">
        <v>52</v>
      </c>
      <c r="D8" s="121">
        <v>5213</v>
      </c>
      <c r="E8" s="121">
        <v>5903</v>
      </c>
      <c r="F8" s="121"/>
      <c r="G8" s="121"/>
      <c r="H8" s="122">
        <v>25000</v>
      </c>
      <c r="I8" s="122">
        <v>25000</v>
      </c>
      <c r="J8" s="122">
        <v>0</v>
      </c>
      <c r="K8" s="123">
        <v>0</v>
      </c>
      <c r="L8" s="123">
        <v>0</v>
      </c>
      <c r="M8" s="101" t="s">
        <v>405</v>
      </c>
    </row>
    <row r="9" spans="1:14" x14ac:dyDescent="0.2">
      <c r="A9" s="121">
        <v>10</v>
      </c>
      <c r="B9" s="100" t="s">
        <v>264</v>
      </c>
      <c r="C9" s="121">
        <v>52</v>
      </c>
      <c r="D9" s="121">
        <v>5213</v>
      </c>
      <c r="E9" s="121">
        <v>5903</v>
      </c>
      <c r="F9" s="121">
        <v>5212</v>
      </c>
      <c r="G9" s="121"/>
      <c r="H9" s="122">
        <v>75000</v>
      </c>
      <c r="I9" s="122">
        <v>50400</v>
      </c>
      <c r="J9" s="122">
        <v>0</v>
      </c>
      <c r="K9" s="123">
        <v>0</v>
      </c>
      <c r="L9" s="123">
        <v>0</v>
      </c>
      <c r="M9" s="101" t="s">
        <v>23</v>
      </c>
    </row>
    <row r="10" spans="1:14" x14ac:dyDescent="0.2">
      <c r="A10" s="121">
        <v>10</v>
      </c>
      <c r="B10" s="100" t="s">
        <v>264</v>
      </c>
      <c r="C10" s="121">
        <v>55</v>
      </c>
      <c r="D10" s="121">
        <v>5512</v>
      </c>
      <c r="E10" s="121">
        <v>5019</v>
      </c>
      <c r="F10" s="121">
        <v>541</v>
      </c>
      <c r="G10" s="121"/>
      <c r="H10" s="122">
        <v>10000</v>
      </c>
      <c r="I10" s="122">
        <v>0</v>
      </c>
      <c r="J10" s="122">
        <v>0</v>
      </c>
      <c r="K10" s="123">
        <v>0</v>
      </c>
      <c r="L10" s="123">
        <v>0</v>
      </c>
      <c r="M10" s="101" t="s">
        <v>406</v>
      </c>
    </row>
    <row r="11" spans="1:14" x14ac:dyDescent="0.2">
      <c r="A11" s="121">
        <v>10</v>
      </c>
      <c r="B11" s="100" t="s">
        <v>264</v>
      </c>
      <c r="C11" s="121">
        <v>55</v>
      </c>
      <c r="D11" s="121">
        <v>5512</v>
      </c>
      <c r="E11" s="121">
        <v>5019</v>
      </c>
      <c r="F11" s="121">
        <v>541</v>
      </c>
      <c r="G11" s="121">
        <v>14004</v>
      </c>
      <c r="H11" s="122">
        <v>0</v>
      </c>
      <c r="I11" s="122">
        <v>1900</v>
      </c>
      <c r="J11" s="122">
        <v>1868</v>
      </c>
      <c r="K11" s="123">
        <v>0</v>
      </c>
      <c r="L11" s="123">
        <v>0.98315699999999995</v>
      </c>
      <c r="M11" s="101" t="s">
        <v>406</v>
      </c>
      <c r="N11" s="255"/>
    </row>
    <row r="12" spans="1:14" x14ac:dyDescent="0.2">
      <c r="A12" s="121">
        <v>10</v>
      </c>
      <c r="B12" s="100" t="s">
        <v>264</v>
      </c>
      <c r="C12" s="121">
        <v>55</v>
      </c>
      <c r="D12" s="121">
        <v>5512</v>
      </c>
      <c r="E12" s="121">
        <v>5021</v>
      </c>
      <c r="F12" s="121">
        <v>541</v>
      </c>
      <c r="G12" s="121"/>
      <c r="H12" s="122">
        <v>45000</v>
      </c>
      <c r="I12" s="122">
        <v>53000</v>
      </c>
      <c r="J12" s="122">
        <v>53000</v>
      </c>
      <c r="K12" s="123">
        <v>1.1777770000000001</v>
      </c>
      <c r="L12" s="123">
        <v>1</v>
      </c>
      <c r="M12" s="101" t="s">
        <v>407</v>
      </c>
      <c r="N12" s="255"/>
    </row>
    <row r="13" spans="1:14" x14ac:dyDescent="0.2">
      <c r="A13" s="121">
        <v>10</v>
      </c>
      <c r="B13" s="100" t="s">
        <v>264</v>
      </c>
      <c r="C13" s="121">
        <v>55</v>
      </c>
      <c r="D13" s="121">
        <v>5512</v>
      </c>
      <c r="E13" s="121">
        <v>5137</v>
      </c>
      <c r="F13" s="121">
        <v>541</v>
      </c>
      <c r="G13" s="121"/>
      <c r="H13" s="122">
        <v>50000</v>
      </c>
      <c r="I13" s="122">
        <v>109200</v>
      </c>
      <c r="J13" s="122">
        <v>109200.05</v>
      </c>
      <c r="K13" s="123">
        <v>2.1840009999999999</v>
      </c>
      <c r="L13" s="123">
        <v>1</v>
      </c>
      <c r="M13" s="101" t="s">
        <v>408</v>
      </c>
    </row>
    <row r="14" spans="1:14" x14ac:dyDescent="0.2">
      <c r="A14" s="121">
        <v>10</v>
      </c>
      <c r="B14" s="100" t="s">
        <v>264</v>
      </c>
      <c r="C14" s="121">
        <v>55</v>
      </c>
      <c r="D14" s="121">
        <v>5512</v>
      </c>
      <c r="E14" s="121">
        <v>5137</v>
      </c>
      <c r="F14" s="121">
        <v>541</v>
      </c>
      <c r="G14" s="121">
        <v>14004</v>
      </c>
      <c r="H14" s="122">
        <v>0</v>
      </c>
      <c r="I14" s="122">
        <v>4500</v>
      </c>
      <c r="J14" s="122">
        <v>4532</v>
      </c>
      <c r="K14" s="123">
        <v>0</v>
      </c>
      <c r="L14" s="123">
        <v>1.0071110000000001</v>
      </c>
      <c r="M14" s="101" t="s">
        <v>691</v>
      </c>
    </row>
    <row r="15" spans="1:14" x14ac:dyDescent="0.2">
      <c r="A15" s="121">
        <v>10</v>
      </c>
      <c r="B15" s="100" t="s">
        <v>264</v>
      </c>
      <c r="C15" s="121">
        <v>55</v>
      </c>
      <c r="D15" s="121">
        <v>5512</v>
      </c>
      <c r="E15" s="121">
        <v>5139</v>
      </c>
      <c r="F15" s="121">
        <v>541</v>
      </c>
      <c r="G15" s="121"/>
      <c r="H15" s="122">
        <v>30000</v>
      </c>
      <c r="I15" s="122">
        <v>78500</v>
      </c>
      <c r="J15" s="122">
        <v>78522.820000000007</v>
      </c>
      <c r="K15" s="123">
        <v>2.6174270000000002</v>
      </c>
      <c r="L15" s="123">
        <v>1.0002899999999999</v>
      </c>
      <c r="M15" s="101" t="s">
        <v>409</v>
      </c>
    </row>
    <row r="16" spans="1:14" x14ac:dyDescent="0.2">
      <c r="A16" s="121">
        <v>10</v>
      </c>
      <c r="B16" s="100" t="s">
        <v>264</v>
      </c>
      <c r="C16" s="121">
        <v>55</v>
      </c>
      <c r="D16" s="121">
        <v>5512</v>
      </c>
      <c r="E16" s="121">
        <v>5151</v>
      </c>
      <c r="F16" s="121">
        <v>541</v>
      </c>
      <c r="G16" s="121"/>
      <c r="H16" s="122">
        <v>20000</v>
      </c>
      <c r="I16" s="122">
        <v>13600</v>
      </c>
      <c r="J16" s="122">
        <v>13504</v>
      </c>
      <c r="K16" s="123">
        <v>0.67520000000000002</v>
      </c>
      <c r="L16" s="123">
        <v>0.99294099999999996</v>
      </c>
      <c r="M16" s="101" t="s">
        <v>410</v>
      </c>
    </row>
    <row r="17" spans="1:14" x14ac:dyDescent="0.2">
      <c r="A17" s="121">
        <v>10</v>
      </c>
      <c r="B17" s="100" t="s">
        <v>264</v>
      </c>
      <c r="C17" s="121">
        <v>55</v>
      </c>
      <c r="D17" s="121">
        <v>5512</v>
      </c>
      <c r="E17" s="121">
        <v>5153</v>
      </c>
      <c r="F17" s="121">
        <v>541</v>
      </c>
      <c r="G17" s="121"/>
      <c r="H17" s="122">
        <v>70000</v>
      </c>
      <c r="I17" s="122">
        <v>51100</v>
      </c>
      <c r="J17" s="122">
        <v>51096.52</v>
      </c>
      <c r="K17" s="123">
        <v>0.72994999999999999</v>
      </c>
      <c r="L17" s="123">
        <v>0.99993100000000001</v>
      </c>
      <c r="M17" s="101" t="s">
        <v>411</v>
      </c>
    </row>
    <row r="18" spans="1:14" x14ac:dyDescent="0.2">
      <c r="A18" s="121">
        <v>10</v>
      </c>
      <c r="B18" s="100" t="s">
        <v>264</v>
      </c>
      <c r="C18" s="121">
        <v>55</v>
      </c>
      <c r="D18" s="121">
        <v>5512</v>
      </c>
      <c r="E18" s="121">
        <v>5154</v>
      </c>
      <c r="F18" s="121">
        <v>541</v>
      </c>
      <c r="G18" s="121"/>
      <c r="H18" s="122">
        <v>50000</v>
      </c>
      <c r="I18" s="122">
        <v>26800</v>
      </c>
      <c r="J18" s="122">
        <v>26797</v>
      </c>
      <c r="K18" s="123">
        <v>0.53593999999999997</v>
      </c>
      <c r="L18" s="123">
        <v>0.999888</v>
      </c>
      <c r="M18" s="101" t="s">
        <v>412</v>
      </c>
    </row>
    <row r="19" spans="1:14" x14ac:dyDescent="0.2">
      <c r="A19" s="121">
        <v>10</v>
      </c>
      <c r="B19" s="100" t="s">
        <v>264</v>
      </c>
      <c r="C19" s="121">
        <v>55</v>
      </c>
      <c r="D19" s="121">
        <v>5512</v>
      </c>
      <c r="E19" s="121">
        <v>5156</v>
      </c>
      <c r="F19" s="121">
        <v>541</v>
      </c>
      <c r="G19" s="121"/>
      <c r="H19" s="122">
        <v>25000</v>
      </c>
      <c r="I19" s="122">
        <v>8900</v>
      </c>
      <c r="J19" s="122">
        <v>8872</v>
      </c>
      <c r="K19" s="123">
        <v>0.35487999999999997</v>
      </c>
      <c r="L19" s="123">
        <v>0.99685299999999999</v>
      </c>
      <c r="M19" s="101" t="s">
        <v>413</v>
      </c>
    </row>
    <row r="20" spans="1:14" x14ac:dyDescent="0.2">
      <c r="A20" s="121">
        <v>10</v>
      </c>
      <c r="B20" s="100" t="s">
        <v>264</v>
      </c>
      <c r="C20" s="121">
        <v>55</v>
      </c>
      <c r="D20" s="121">
        <v>5512</v>
      </c>
      <c r="E20" s="121">
        <v>5156</v>
      </c>
      <c r="F20" s="121">
        <v>541</v>
      </c>
      <c r="G20" s="121">
        <v>14004</v>
      </c>
      <c r="H20" s="122">
        <v>0</v>
      </c>
      <c r="I20" s="122">
        <v>7000</v>
      </c>
      <c r="J20" s="122">
        <v>6966</v>
      </c>
      <c r="K20" s="123">
        <v>0</v>
      </c>
      <c r="L20" s="123">
        <v>0.99514199999999997</v>
      </c>
      <c r="M20" s="101" t="s">
        <v>692</v>
      </c>
    </row>
    <row r="21" spans="1:14" x14ac:dyDescent="0.2">
      <c r="A21" s="121">
        <v>10</v>
      </c>
      <c r="B21" s="100" t="s">
        <v>264</v>
      </c>
      <c r="C21" s="121">
        <v>55</v>
      </c>
      <c r="D21" s="121">
        <v>5512</v>
      </c>
      <c r="E21" s="121">
        <v>5162</v>
      </c>
      <c r="F21" s="121">
        <v>541</v>
      </c>
      <c r="G21" s="121"/>
      <c r="H21" s="122">
        <v>7000</v>
      </c>
      <c r="I21" s="122">
        <v>3000</v>
      </c>
      <c r="J21" s="122">
        <v>3000</v>
      </c>
      <c r="K21" s="123">
        <v>0.42857099999999998</v>
      </c>
      <c r="L21" s="123">
        <v>1</v>
      </c>
      <c r="M21" s="101" t="s">
        <v>414</v>
      </c>
    </row>
    <row r="22" spans="1:14" x14ac:dyDescent="0.2">
      <c r="A22" s="121">
        <v>10</v>
      </c>
      <c r="B22" s="100" t="s">
        <v>264</v>
      </c>
      <c r="C22" s="121">
        <v>55</v>
      </c>
      <c r="D22" s="121">
        <v>5512</v>
      </c>
      <c r="E22" s="121">
        <v>5163</v>
      </c>
      <c r="F22" s="121">
        <v>541</v>
      </c>
      <c r="G22" s="121"/>
      <c r="H22" s="122">
        <v>35000</v>
      </c>
      <c r="I22" s="122">
        <v>28700</v>
      </c>
      <c r="J22" s="122">
        <v>28645</v>
      </c>
      <c r="K22" s="123">
        <v>0.81842800000000004</v>
      </c>
      <c r="L22" s="123">
        <v>0.99808300000000005</v>
      </c>
      <c r="M22" s="101" t="s">
        <v>415</v>
      </c>
    </row>
    <row r="23" spans="1:14" x14ac:dyDescent="0.2">
      <c r="A23" s="121">
        <v>10</v>
      </c>
      <c r="B23" s="100" t="s">
        <v>264</v>
      </c>
      <c r="C23" s="121">
        <v>55</v>
      </c>
      <c r="D23" s="121">
        <v>5512</v>
      </c>
      <c r="E23" s="121">
        <v>5169</v>
      </c>
      <c r="F23" s="121">
        <v>541</v>
      </c>
      <c r="G23" s="121"/>
      <c r="H23" s="122">
        <v>5000</v>
      </c>
      <c r="I23" s="122">
        <v>1800</v>
      </c>
      <c r="J23" s="122">
        <v>1800</v>
      </c>
      <c r="K23" s="123">
        <v>0.36</v>
      </c>
      <c r="L23" s="123">
        <v>1</v>
      </c>
      <c r="M23" s="101" t="s">
        <v>416</v>
      </c>
    </row>
    <row r="24" spans="1:14" x14ac:dyDescent="0.2">
      <c r="A24" s="121">
        <v>10</v>
      </c>
      <c r="B24" s="100" t="s">
        <v>264</v>
      </c>
      <c r="C24" s="121">
        <v>55</v>
      </c>
      <c r="D24" s="121">
        <v>5512</v>
      </c>
      <c r="E24" s="121">
        <v>5171</v>
      </c>
      <c r="F24" s="121">
        <v>541</v>
      </c>
      <c r="G24" s="121"/>
      <c r="H24" s="122">
        <v>53000</v>
      </c>
      <c r="I24" s="122">
        <v>25400</v>
      </c>
      <c r="J24" s="122">
        <v>25360.47</v>
      </c>
      <c r="K24" s="123">
        <v>0.47849900000000001</v>
      </c>
      <c r="L24" s="123">
        <v>0.99844299999999997</v>
      </c>
      <c r="M24" s="101" t="s">
        <v>417</v>
      </c>
    </row>
    <row r="25" spans="1:14" x14ac:dyDescent="0.2">
      <c r="A25" s="61">
        <v>10</v>
      </c>
      <c r="B25" s="92" t="s">
        <v>264</v>
      </c>
      <c r="C25" s="61"/>
      <c r="D25" s="61"/>
      <c r="E25" s="61"/>
      <c r="F25" s="61"/>
      <c r="G25" s="61"/>
      <c r="H25" s="62">
        <v>500000</v>
      </c>
      <c r="I25" s="62">
        <v>513400</v>
      </c>
      <c r="J25" s="62">
        <v>437741.86</v>
      </c>
      <c r="K25" s="63">
        <v>0.87548371999999997</v>
      </c>
      <c r="L25" s="63">
        <v>0.85263315153876118</v>
      </c>
      <c r="M25" s="64" t="s">
        <v>266</v>
      </c>
    </row>
    <row r="26" spans="1:14" x14ac:dyDescent="0.2">
      <c r="A26" s="57">
        <v>10</v>
      </c>
      <c r="B26" s="91"/>
      <c r="C26" s="57"/>
      <c r="D26" s="57"/>
      <c r="E26" s="57"/>
      <c r="F26" s="57"/>
      <c r="G26" s="57"/>
      <c r="H26" s="58">
        <v>500000</v>
      </c>
      <c r="I26" s="58">
        <v>513400</v>
      </c>
      <c r="J26" s="58">
        <v>437741.86</v>
      </c>
      <c r="K26" s="59">
        <v>0.87548371999999997</v>
      </c>
      <c r="L26" s="59">
        <v>0.85263315153876118</v>
      </c>
      <c r="M26" s="60" t="s">
        <v>199</v>
      </c>
    </row>
    <row r="27" spans="1:14" x14ac:dyDescent="0.2">
      <c r="A27" s="121">
        <v>21</v>
      </c>
      <c r="B27" s="100" t="s">
        <v>264</v>
      </c>
      <c r="C27" s="121">
        <v>33</v>
      </c>
      <c r="D27" s="121">
        <v>3322</v>
      </c>
      <c r="E27" s="121">
        <v>5169</v>
      </c>
      <c r="F27" s="121">
        <v>1901</v>
      </c>
      <c r="G27" s="121"/>
      <c r="H27" s="122">
        <v>1800000</v>
      </c>
      <c r="I27" s="122">
        <v>510000</v>
      </c>
      <c r="J27" s="122">
        <v>453084.3</v>
      </c>
      <c r="K27" s="123">
        <v>0.25171300000000002</v>
      </c>
      <c r="L27" s="123">
        <v>0.88839999999999997</v>
      </c>
      <c r="M27" s="101" t="s">
        <v>22</v>
      </c>
      <c r="N27" s="260"/>
    </row>
    <row r="28" spans="1:14" x14ac:dyDescent="0.2">
      <c r="A28" s="121">
        <v>21</v>
      </c>
      <c r="B28" s="100" t="s">
        <v>264</v>
      </c>
      <c r="C28" s="121">
        <v>33</v>
      </c>
      <c r="D28" s="121">
        <v>3322</v>
      </c>
      <c r="E28" s="121">
        <v>5169</v>
      </c>
      <c r="F28" s="121">
        <v>1901</v>
      </c>
      <c r="G28" s="121">
        <v>34054</v>
      </c>
      <c r="H28" s="122">
        <v>0</v>
      </c>
      <c r="I28" s="122">
        <v>1590000</v>
      </c>
      <c r="J28" s="122">
        <v>1581444</v>
      </c>
      <c r="K28" s="123">
        <v>0</v>
      </c>
      <c r="L28" s="123">
        <v>0.994618</v>
      </c>
      <c r="M28" s="101" t="s">
        <v>693</v>
      </c>
      <c r="N28" s="261"/>
    </row>
    <row r="29" spans="1:14" x14ac:dyDescent="0.2">
      <c r="A29" s="121">
        <v>21</v>
      </c>
      <c r="B29" s="100" t="s">
        <v>264</v>
      </c>
      <c r="C29" s="121">
        <v>61</v>
      </c>
      <c r="D29" s="121">
        <v>6149</v>
      </c>
      <c r="E29" s="121">
        <v>5021</v>
      </c>
      <c r="F29" s="121"/>
      <c r="G29" s="121">
        <v>98018</v>
      </c>
      <c r="H29" s="122">
        <v>0</v>
      </c>
      <c r="I29" s="122">
        <v>82100</v>
      </c>
      <c r="J29" s="122">
        <v>67340</v>
      </c>
      <c r="K29" s="123">
        <v>0</v>
      </c>
      <c r="L29" s="123">
        <v>0.82021900000000003</v>
      </c>
      <c r="M29" s="131" t="s">
        <v>694</v>
      </c>
      <c r="N29" s="262"/>
    </row>
    <row r="30" spans="1:14" x14ac:dyDescent="0.2">
      <c r="A30" s="121">
        <v>21</v>
      </c>
      <c r="B30" s="100" t="s">
        <v>264</v>
      </c>
      <c r="C30" s="121">
        <v>61</v>
      </c>
      <c r="D30" s="121">
        <v>6149</v>
      </c>
      <c r="E30" s="121">
        <v>5031</v>
      </c>
      <c r="F30" s="121"/>
      <c r="G30" s="121">
        <v>98018</v>
      </c>
      <c r="H30" s="122">
        <v>0</v>
      </c>
      <c r="I30" s="122">
        <v>7000</v>
      </c>
      <c r="J30" s="122">
        <v>6952</v>
      </c>
      <c r="K30" s="123">
        <v>0</v>
      </c>
      <c r="L30" s="123">
        <v>0.99314199999999997</v>
      </c>
      <c r="M30" s="131" t="s">
        <v>695</v>
      </c>
      <c r="N30" s="260"/>
    </row>
    <row r="31" spans="1:14" x14ac:dyDescent="0.2">
      <c r="A31" s="121">
        <v>21</v>
      </c>
      <c r="B31" s="100" t="s">
        <v>264</v>
      </c>
      <c r="C31" s="121">
        <v>61</v>
      </c>
      <c r="D31" s="121">
        <v>6149</v>
      </c>
      <c r="E31" s="121">
        <v>5032</v>
      </c>
      <c r="F31" s="121"/>
      <c r="G31" s="121">
        <v>98018</v>
      </c>
      <c r="H31" s="122">
        <v>0</v>
      </c>
      <c r="I31" s="122">
        <v>2600</v>
      </c>
      <c r="J31" s="122">
        <v>2522</v>
      </c>
      <c r="K31" s="123">
        <v>0</v>
      </c>
      <c r="L31" s="123">
        <v>0.97</v>
      </c>
      <c r="M31" s="131" t="s">
        <v>696</v>
      </c>
      <c r="N31" s="261"/>
    </row>
    <row r="32" spans="1:14" x14ac:dyDescent="0.2">
      <c r="A32" s="121">
        <v>21</v>
      </c>
      <c r="B32" s="100" t="s">
        <v>264</v>
      </c>
      <c r="C32" s="121">
        <v>61</v>
      </c>
      <c r="D32" s="121">
        <v>6171</v>
      </c>
      <c r="E32" s="121">
        <v>5169</v>
      </c>
      <c r="F32" s="121"/>
      <c r="G32" s="121"/>
      <c r="H32" s="122">
        <v>200000</v>
      </c>
      <c r="I32" s="122">
        <v>200000</v>
      </c>
      <c r="J32" s="122">
        <v>0</v>
      </c>
      <c r="K32" s="123">
        <v>0</v>
      </c>
      <c r="L32" s="123">
        <v>0</v>
      </c>
      <c r="M32" s="101" t="s">
        <v>418</v>
      </c>
      <c r="N32" s="262"/>
    </row>
    <row r="33" spans="1:13" x14ac:dyDescent="0.2">
      <c r="A33" s="121">
        <v>21</v>
      </c>
      <c r="B33" s="100" t="s">
        <v>264</v>
      </c>
      <c r="C33" s="121">
        <v>61</v>
      </c>
      <c r="D33" s="121">
        <v>6171</v>
      </c>
      <c r="E33" s="121">
        <v>5169</v>
      </c>
      <c r="F33" s="121">
        <v>1901</v>
      </c>
      <c r="G33" s="121"/>
      <c r="H33" s="122">
        <v>400000</v>
      </c>
      <c r="I33" s="122">
        <v>0</v>
      </c>
      <c r="J33" s="122">
        <v>0</v>
      </c>
      <c r="K33" s="123">
        <v>0</v>
      </c>
      <c r="L33" s="123">
        <v>0</v>
      </c>
      <c r="M33" s="101" t="s">
        <v>419</v>
      </c>
    </row>
    <row r="34" spans="1:13" x14ac:dyDescent="0.2">
      <c r="A34" s="121">
        <v>21</v>
      </c>
      <c r="B34" s="100" t="s">
        <v>264</v>
      </c>
      <c r="C34" s="121">
        <v>61</v>
      </c>
      <c r="D34" s="121">
        <v>6171</v>
      </c>
      <c r="E34" s="121">
        <v>5169</v>
      </c>
      <c r="F34" s="121">
        <v>1902</v>
      </c>
      <c r="G34" s="121"/>
      <c r="H34" s="122">
        <v>50000</v>
      </c>
      <c r="I34" s="122">
        <v>50000</v>
      </c>
      <c r="J34" s="122">
        <v>35000</v>
      </c>
      <c r="K34" s="123">
        <v>0.7</v>
      </c>
      <c r="L34" s="123">
        <v>0.7</v>
      </c>
      <c r="M34" s="101" t="s">
        <v>267</v>
      </c>
    </row>
    <row r="35" spans="1:13" x14ac:dyDescent="0.2">
      <c r="A35" s="121">
        <v>21</v>
      </c>
      <c r="B35" s="100" t="s">
        <v>264</v>
      </c>
      <c r="C35" s="121">
        <v>61</v>
      </c>
      <c r="D35" s="121">
        <v>6171</v>
      </c>
      <c r="E35" s="121">
        <v>5169</v>
      </c>
      <c r="F35" s="121">
        <v>1903</v>
      </c>
      <c r="G35" s="121"/>
      <c r="H35" s="122">
        <v>0</v>
      </c>
      <c r="I35" s="122">
        <v>400000</v>
      </c>
      <c r="J35" s="122">
        <v>0</v>
      </c>
      <c r="K35" s="123">
        <v>0</v>
      </c>
      <c r="L35" s="123">
        <v>0</v>
      </c>
      <c r="M35" s="101" t="s">
        <v>697</v>
      </c>
    </row>
    <row r="36" spans="1:13" x14ac:dyDescent="0.2">
      <c r="A36" s="61">
        <v>21</v>
      </c>
      <c r="B36" s="92" t="s">
        <v>264</v>
      </c>
      <c r="C36" s="61"/>
      <c r="D36" s="61"/>
      <c r="E36" s="61"/>
      <c r="F36" s="61"/>
      <c r="G36" s="61"/>
      <c r="H36" s="62">
        <v>2450000</v>
      </c>
      <c r="I36" s="62">
        <v>2841700</v>
      </c>
      <c r="J36" s="62">
        <v>2146342.2999999998</v>
      </c>
      <c r="K36" s="63">
        <v>0.87605808163265309</v>
      </c>
      <c r="L36" s="63">
        <v>0.75530221346377169</v>
      </c>
      <c r="M36" s="64" t="s">
        <v>266</v>
      </c>
    </row>
    <row r="37" spans="1:13" x14ac:dyDescent="0.2">
      <c r="A37" s="57">
        <v>21</v>
      </c>
      <c r="B37" s="91"/>
      <c r="C37" s="57"/>
      <c r="D37" s="57"/>
      <c r="E37" s="57"/>
      <c r="F37" s="57"/>
      <c r="G37" s="57"/>
      <c r="H37" s="58">
        <v>2450000</v>
      </c>
      <c r="I37" s="58">
        <v>2841700</v>
      </c>
      <c r="J37" s="58">
        <v>2146342.2999999998</v>
      </c>
      <c r="K37" s="59">
        <v>0.87605808163265309</v>
      </c>
      <c r="L37" s="59">
        <v>0.75530221346377169</v>
      </c>
      <c r="M37" s="60" t="s">
        <v>136</v>
      </c>
    </row>
    <row r="38" spans="1:13" x14ac:dyDescent="0.2">
      <c r="A38" s="121">
        <v>22</v>
      </c>
      <c r="B38" s="100" t="s">
        <v>264</v>
      </c>
      <c r="C38" s="121">
        <v>33</v>
      </c>
      <c r="D38" s="121">
        <v>3321</v>
      </c>
      <c r="E38" s="121">
        <v>5169</v>
      </c>
      <c r="F38" s="121">
        <v>301</v>
      </c>
      <c r="G38" s="121"/>
      <c r="H38" s="122">
        <v>5000</v>
      </c>
      <c r="I38" s="122">
        <v>5000</v>
      </c>
      <c r="J38" s="122">
        <v>2420</v>
      </c>
      <c r="K38" s="123">
        <v>0.48399999999999999</v>
      </c>
      <c r="L38" s="123">
        <v>0.48399999999999999</v>
      </c>
      <c r="M38" s="101" t="s">
        <v>21</v>
      </c>
    </row>
    <row r="39" spans="1:13" x14ac:dyDescent="0.2">
      <c r="A39" s="121">
        <v>22</v>
      </c>
      <c r="B39" s="100" t="s">
        <v>264</v>
      </c>
      <c r="C39" s="121">
        <v>37</v>
      </c>
      <c r="D39" s="121">
        <v>3721</v>
      </c>
      <c r="E39" s="121">
        <v>5169</v>
      </c>
      <c r="F39" s="121"/>
      <c r="G39" s="121"/>
      <c r="H39" s="122">
        <v>80000</v>
      </c>
      <c r="I39" s="122">
        <v>110000</v>
      </c>
      <c r="J39" s="122">
        <v>109961.82</v>
      </c>
      <c r="K39" s="123">
        <v>1.374522</v>
      </c>
      <c r="L39" s="123">
        <v>0.99965199999999999</v>
      </c>
      <c r="M39" s="101" t="s">
        <v>268</v>
      </c>
    </row>
    <row r="40" spans="1:13" x14ac:dyDescent="0.2">
      <c r="A40" s="121">
        <v>22</v>
      </c>
      <c r="B40" s="100" t="s">
        <v>264</v>
      </c>
      <c r="C40" s="121">
        <v>37</v>
      </c>
      <c r="D40" s="121">
        <v>3722</v>
      </c>
      <c r="E40" s="121">
        <v>5169</v>
      </c>
      <c r="F40" s="121"/>
      <c r="G40" s="121"/>
      <c r="H40" s="122">
        <v>5700000</v>
      </c>
      <c r="I40" s="122">
        <v>5635800</v>
      </c>
      <c r="J40" s="122">
        <v>5039403.7</v>
      </c>
      <c r="K40" s="123">
        <v>0.88410500000000003</v>
      </c>
      <c r="L40" s="123">
        <v>0.894177</v>
      </c>
      <c r="M40" s="101" t="s">
        <v>269</v>
      </c>
    </row>
    <row r="41" spans="1:13" x14ac:dyDescent="0.2">
      <c r="A41" s="121">
        <v>22</v>
      </c>
      <c r="B41" s="100" t="s">
        <v>264</v>
      </c>
      <c r="C41" s="121">
        <v>37</v>
      </c>
      <c r="D41" s="121">
        <v>3744</v>
      </c>
      <c r="E41" s="121">
        <v>5169</v>
      </c>
      <c r="F41" s="121">
        <v>305</v>
      </c>
      <c r="G41" s="121"/>
      <c r="H41" s="122">
        <v>90000</v>
      </c>
      <c r="I41" s="122">
        <v>90000</v>
      </c>
      <c r="J41" s="122">
        <v>88391</v>
      </c>
      <c r="K41" s="123">
        <v>0.98212200000000005</v>
      </c>
      <c r="L41" s="123">
        <v>0.98212200000000005</v>
      </c>
      <c r="M41" s="101" t="s">
        <v>420</v>
      </c>
    </row>
    <row r="42" spans="1:13" x14ac:dyDescent="0.2">
      <c r="A42" s="121">
        <v>22</v>
      </c>
      <c r="B42" s="100" t="s">
        <v>264</v>
      </c>
      <c r="C42" s="121">
        <v>37</v>
      </c>
      <c r="D42" s="121">
        <v>3745</v>
      </c>
      <c r="E42" s="121">
        <v>5169</v>
      </c>
      <c r="F42" s="121">
        <v>302</v>
      </c>
      <c r="G42" s="121"/>
      <c r="H42" s="122">
        <v>5000</v>
      </c>
      <c r="I42" s="122">
        <v>5000</v>
      </c>
      <c r="J42" s="122">
        <v>1210</v>
      </c>
      <c r="K42" s="123">
        <v>0.24199999999999999</v>
      </c>
      <c r="L42" s="123">
        <v>0.24199999999999999</v>
      </c>
      <c r="M42" s="101" t="s">
        <v>20</v>
      </c>
    </row>
    <row r="43" spans="1:13" ht="13.5" customHeight="1" x14ac:dyDescent="0.2">
      <c r="A43" s="121">
        <v>22</v>
      </c>
      <c r="B43" s="100" t="s">
        <v>264</v>
      </c>
      <c r="C43" s="121">
        <v>37</v>
      </c>
      <c r="D43" s="121">
        <v>3745</v>
      </c>
      <c r="E43" s="121">
        <v>5169</v>
      </c>
      <c r="F43" s="121">
        <v>303</v>
      </c>
      <c r="G43" s="121"/>
      <c r="H43" s="122">
        <v>100000</v>
      </c>
      <c r="I43" s="122">
        <v>100000</v>
      </c>
      <c r="J43" s="122">
        <v>96077</v>
      </c>
      <c r="K43" s="123">
        <v>0.96077000000000001</v>
      </c>
      <c r="L43" s="123">
        <v>0.96077000000000001</v>
      </c>
      <c r="M43" s="101" t="s">
        <v>421</v>
      </c>
    </row>
    <row r="44" spans="1:13" x14ac:dyDescent="0.2">
      <c r="A44" s="121">
        <v>22</v>
      </c>
      <c r="B44" s="100" t="s">
        <v>264</v>
      </c>
      <c r="C44" s="121">
        <v>37</v>
      </c>
      <c r="D44" s="121">
        <v>3745</v>
      </c>
      <c r="E44" s="121">
        <v>5171</v>
      </c>
      <c r="F44" s="121">
        <v>534</v>
      </c>
      <c r="G44" s="121"/>
      <c r="H44" s="122">
        <v>40000</v>
      </c>
      <c r="I44" s="122">
        <v>40000</v>
      </c>
      <c r="J44" s="122">
        <v>39999</v>
      </c>
      <c r="K44" s="123">
        <v>0.99997499999999995</v>
      </c>
      <c r="L44" s="123">
        <v>0.99997499999999995</v>
      </c>
      <c r="M44" s="101" t="s">
        <v>422</v>
      </c>
    </row>
    <row r="45" spans="1:13" x14ac:dyDescent="0.2">
      <c r="A45" s="121">
        <v>22</v>
      </c>
      <c r="B45" s="100" t="s">
        <v>264</v>
      </c>
      <c r="C45" s="121">
        <v>61</v>
      </c>
      <c r="D45" s="121">
        <v>6171</v>
      </c>
      <c r="E45" s="121">
        <v>5169</v>
      </c>
      <c r="F45" s="121">
        <v>543</v>
      </c>
      <c r="G45" s="121"/>
      <c r="H45" s="122">
        <v>80000</v>
      </c>
      <c r="I45" s="122">
        <v>80000</v>
      </c>
      <c r="J45" s="122">
        <v>59685</v>
      </c>
      <c r="K45" s="123">
        <v>0.746062</v>
      </c>
      <c r="L45" s="123">
        <v>0.746062</v>
      </c>
      <c r="M45" s="101" t="s">
        <v>364</v>
      </c>
    </row>
    <row r="46" spans="1:13" x14ac:dyDescent="0.2">
      <c r="A46" s="121">
        <v>22</v>
      </c>
      <c r="B46" s="100" t="s">
        <v>264</v>
      </c>
      <c r="C46" s="121">
        <v>61</v>
      </c>
      <c r="D46" s="121">
        <v>6171</v>
      </c>
      <c r="E46" s="121">
        <v>5492</v>
      </c>
      <c r="F46" s="121"/>
      <c r="G46" s="121"/>
      <c r="H46" s="122">
        <v>0</v>
      </c>
      <c r="I46" s="122">
        <v>34200</v>
      </c>
      <c r="J46" s="122">
        <v>0</v>
      </c>
      <c r="K46" s="123">
        <v>0</v>
      </c>
      <c r="L46" s="123">
        <v>0</v>
      </c>
      <c r="M46" s="131" t="s">
        <v>698</v>
      </c>
    </row>
    <row r="47" spans="1:13" x14ac:dyDescent="0.2">
      <c r="A47" s="124">
        <v>22</v>
      </c>
      <c r="B47" s="253" t="s">
        <v>264</v>
      </c>
      <c r="C47" s="124"/>
      <c r="D47" s="124"/>
      <c r="E47" s="124"/>
      <c r="F47" s="124"/>
      <c r="G47" s="124"/>
      <c r="H47" s="125">
        <v>6100000</v>
      </c>
      <c r="I47" s="125">
        <v>6100000</v>
      </c>
      <c r="J47" s="125">
        <v>5437147.5199999996</v>
      </c>
      <c r="K47" s="126">
        <v>0.89133565901639344</v>
      </c>
      <c r="L47" s="126">
        <v>0.89133565901639344</v>
      </c>
      <c r="M47" s="64" t="s">
        <v>266</v>
      </c>
    </row>
    <row r="48" spans="1:13" x14ac:dyDescent="0.2">
      <c r="A48" s="57">
        <v>22</v>
      </c>
      <c r="B48" s="91"/>
      <c r="C48" s="57"/>
      <c r="D48" s="57"/>
      <c r="E48" s="57"/>
      <c r="F48" s="57"/>
      <c r="G48" s="57"/>
      <c r="H48" s="58">
        <v>6100000</v>
      </c>
      <c r="I48" s="58">
        <v>6100000</v>
      </c>
      <c r="J48" s="58">
        <v>5437147.5199999996</v>
      </c>
      <c r="K48" s="59">
        <v>0.89133565901639344</v>
      </c>
      <c r="L48" s="59">
        <v>0.89133565901639344</v>
      </c>
      <c r="M48" s="60" t="s">
        <v>338</v>
      </c>
    </row>
    <row r="49" spans="1:13" x14ac:dyDescent="0.2">
      <c r="A49" s="121">
        <v>31</v>
      </c>
      <c r="B49" s="100" t="s">
        <v>264</v>
      </c>
      <c r="C49" s="121">
        <v>36</v>
      </c>
      <c r="D49" s="121">
        <v>3639</v>
      </c>
      <c r="E49" s="121">
        <v>5331</v>
      </c>
      <c r="F49" s="121">
        <v>3639</v>
      </c>
      <c r="G49" s="121"/>
      <c r="H49" s="122">
        <v>19515000</v>
      </c>
      <c r="I49" s="122">
        <v>19515000</v>
      </c>
      <c r="J49" s="122">
        <v>19515000</v>
      </c>
      <c r="K49" s="123">
        <v>1</v>
      </c>
      <c r="L49" s="123">
        <v>1</v>
      </c>
      <c r="M49" s="101" t="s">
        <v>360</v>
      </c>
    </row>
    <row r="50" spans="1:13" x14ac:dyDescent="0.2">
      <c r="A50" s="121">
        <v>31</v>
      </c>
      <c r="B50" s="100" t="s">
        <v>264</v>
      </c>
      <c r="C50" s="121">
        <v>36</v>
      </c>
      <c r="D50" s="121">
        <v>3639</v>
      </c>
      <c r="E50" s="121">
        <v>5331</v>
      </c>
      <c r="F50" s="121">
        <v>36392</v>
      </c>
      <c r="G50" s="121"/>
      <c r="H50" s="122">
        <v>400000</v>
      </c>
      <c r="I50" s="122">
        <v>400000</v>
      </c>
      <c r="J50" s="122">
        <v>400000</v>
      </c>
      <c r="K50" s="123">
        <v>1</v>
      </c>
      <c r="L50" s="123">
        <v>1</v>
      </c>
      <c r="M50" s="101" t="s">
        <v>423</v>
      </c>
    </row>
    <row r="51" spans="1:13" ht="13.5" customHeight="1" x14ac:dyDescent="0.2">
      <c r="A51" s="121">
        <v>31</v>
      </c>
      <c r="B51" s="100" t="s">
        <v>264</v>
      </c>
      <c r="C51" s="121">
        <v>36</v>
      </c>
      <c r="D51" s="121">
        <v>3639</v>
      </c>
      <c r="E51" s="121">
        <v>5331</v>
      </c>
      <c r="F51" s="121">
        <v>363915</v>
      </c>
      <c r="G51" s="121"/>
      <c r="H51" s="122">
        <v>200000</v>
      </c>
      <c r="I51" s="122">
        <v>200000</v>
      </c>
      <c r="J51" s="122">
        <v>200000</v>
      </c>
      <c r="K51" s="123">
        <v>1</v>
      </c>
      <c r="L51" s="123">
        <v>1</v>
      </c>
      <c r="M51" s="101" t="s">
        <v>699</v>
      </c>
    </row>
    <row r="52" spans="1:13" x14ac:dyDescent="0.2">
      <c r="A52" s="121">
        <v>31</v>
      </c>
      <c r="B52" s="100" t="s">
        <v>264</v>
      </c>
      <c r="C52" s="121">
        <v>36</v>
      </c>
      <c r="D52" s="121">
        <v>3639</v>
      </c>
      <c r="E52" s="121">
        <v>5331</v>
      </c>
      <c r="F52" s="121">
        <v>363919</v>
      </c>
      <c r="G52" s="121"/>
      <c r="H52" s="122">
        <v>50000</v>
      </c>
      <c r="I52" s="122">
        <v>50000</v>
      </c>
      <c r="J52" s="122">
        <v>50000</v>
      </c>
      <c r="K52" s="123">
        <v>1</v>
      </c>
      <c r="L52" s="123">
        <v>1</v>
      </c>
      <c r="M52" s="101" t="s">
        <v>425</v>
      </c>
    </row>
    <row r="53" spans="1:13" x14ac:dyDescent="0.2">
      <c r="A53" s="121">
        <v>31</v>
      </c>
      <c r="B53" s="100" t="s">
        <v>264</v>
      </c>
      <c r="C53" s="121">
        <v>36</v>
      </c>
      <c r="D53" s="121">
        <v>3639</v>
      </c>
      <c r="E53" s="121">
        <v>5331</v>
      </c>
      <c r="F53" s="121">
        <v>363993</v>
      </c>
      <c r="G53" s="121"/>
      <c r="H53" s="122">
        <v>600000</v>
      </c>
      <c r="I53" s="122">
        <v>600000</v>
      </c>
      <c r="J53" s="122">
        <v>600000</v>
      </c>
      <c r="K53" s="123">
        <v>1</v>
      </c>
      <c r="L53" s="123">
        <v>1</v>
      </c>
      <c r="M53" s="101" t="s">
        <v>426</v>
      </c>
    </row>
    <row r="54" spans="1:13" ht="13.5" customHeight="1" x14ac:dyDescent="0.2">
      <c r="A54" s="121">
        <v>31</v>
      </c>
      <c r="B54" s="100" t="s">
        <v>264</v>
      </c>
      <c r="C54" s="121">
        <v>36</v>
      </c>
      <c r="D54" s="121">
        <v>3639</v>
      </c>
      <c r="E54" s="121">
        <v>5331</v>
      </c>
      <c r="F54" s="121">
        <v>363998</v>
      </c>
      <c r="G54" s="121"/>
      <c r="H54" s="122">
        <v>250000</v>
      </c>
      <c r="I54" s="122">
        <v>250000</v>
      </c>
      <c r="J54" s="122">
        <v>250000</v>
      </c>
      <c r="K54" s="123">
        <v>1</v>
      </c>
      <c r="L54" s="123">
        <v>1</v>
      </c>
      <c r="M54" s="101" t="s">
        <v>427</v>
      </c>
    </row>
    <row r="55" spans="1:13" x14ac:dyDescent="0.2">
      <c r="A55" s="61">
        <v>31</v>
      </c>
      <c r="B55" s="92" t="s">
        <v>264</v>
      </c>
      <c r="C55" s="61"/>
      <c r="D55" s="61"/>
      <c r="E55" s="61"/>
      <c r="F55" s="61"/>
      <c r="G55" s="61"/>
      <c r="H55" s="62">
        <v>21015000</v>
      </c>
      <c r="I55" s="62">
        <v>21015000</v>
      </c>
      <c r="J55" s="62">
        <v>21015000</v>
      </c>
      <c r="K55" s="63">
        <v>1</v>
      </c>
      <c r="L55" s="63">
        <v>1</v>
      </c>
      <c r="M55" s="64" t="s">
        <v>266</v>
      </c>
    </row>
    <row r="56" spans="1:13" x14ac:dyDescent="0.2">
      <c r="A56" s="121">
        <v>31</v>
      </c>
      <c r="B56" s="100" t="s">
        <v>270</v>
      </c>
      <c r="C56" s="121">
        <v>36</v>
      </c>
      <c r="D56" s="121">
        <v>3639</v>
      </c>
      <c r="E56" s="121">
        <v>6351</v>
      </c>
      <c r="F56" s="121">
        <v>36391</v>
      </c>
      <c r="G56" s="121"/>
      <c r="H56" s="122">
        <v>500000</v>
      </c>
      <c r="I56" s="122">
        <v>500000</v>
      </c>
      <c r="J56" s="122">
        <v>500000</v>
      </c>
      <c r="K56" s="123">
        <v>1</v>
      </c>
      <c r="L56" s="123">
        <v>1</v>
      </c>
      <c r="M56" s="101" t="s">
        <v>428</v>
      </c>
    </row>
    <row r="57" spans="1:13" x14ac:dyDescent="0.2">
      <c r="A57" s="121">
        <v>31</v>
      </c>
      <c r="B57" s="100" t="s">
        <v>270</v>
      </c>
      <c r="C57" s="121">
        <v>36</v>
      </c>
      <c r="D57" s="121">
        <v>3639</v>
      </c>
      <c r="E57" s="121">
        <v>6351</v>
      </c>
      <c r="F57" s="121">
        <v>363911</v>
      </c>
      <c r="G57" s="121"/>
      <c r="H57" s="122">
        <v>0</v>
      </c>
      <c r="I57" s="122">
        <v>1498000</v>
      </c>
      <c r="J57" s="122">
        <v>1498000</v>
      </c>
      <c r="K57" s="123">
        <v>0</v>
      </c>
      <c r="L57" s="123">
        <v>1</v>
      </c>
      <c r="M57" s="101" t="s">
        <v>700</v>
      </c>
    </row>
    <row r="58" spans="1:13" x14ac:dyDescent="0.2">
      <c r="A58" s="61">
        <v>31</v>
      </c>
      <c r="B58" s="92" t="s">
        <v>270</v>
      </c>
      <c r="C58" s="61"/>
      <c r="D58" s="61"/>
      <c r="E58" s="61"/>
      <c r="F58" s="61"/>
      <c r="G58" s="61"/>
      <c r="H58" s="62">
        <v>500000</v>
      </c>
      <c r="I58" s="62">
        <v>1998000</v>
      </c>
      <c r="J58" s="62">
        <v>1998000</v>
      </c>
      <c r="K58" s="63">
        <v>3.996</v>
      </c>
      <c r="L58" s="63">
        <v>1</v>
      </c>
      <c r="M58" s="64" t="s">
        <v>200</v>
      </c>
    </row>
    <row r="59" spans="1:13" x14ac:dyDescent="0.2">
      <c r="A59" s="57">
        <v>31</v>
      </c>
      <c r="B59" s="91"/>
      <c r="C59" s="57"/>
      <c r="D59" s="57"/>
      <c r="E59" s="57"/>
      <c r="F59" s="57"/>
      <c r="G59" s="57"/>
      <c r="H59" s="58">
        <v>21515000</v>
      </c>
      <c r="I59" s="58">
        <v>23013000</v>
      </c>
      <c r="J59" s="58">
        <v>23013000</v>
      </c>
      <c r="K59" s="59">
        <v>1.0696258424355101</v>
      </c>
      <c r="L59" s="59">
        <v>1</v>
      </c>
      <c r="M59" s="60" t="s">
        <v>137</v>
      </c>
    </row>
    <row r="60" spans="1:13" x14ac:dyDescent="0.2">
      <c r="A60" s="121">
        <v>32</v>
      </c>
      <c r="B60" s="100" t="s">
        <v>264</v>
      </c>
      <c r="C60" s="121">
        <v>33</v>
      </c>
      <c r="D60" s="121">
        <v>3315</v>
      </c>
      <c r="E60" s="121">
        <v>5331</v>
      </c>
      <c r="F60" s="121">
        <v>1601</v>
      </c>
      <c r="G60" s="121"/>
      <c r="H60" s="122">
        <v>12316300</v>
      </c>
      <c r="I60" s="122">
        <v>12316300</v>
      </c>
      <c r="J60" s="122">
        <v>12316300</v>
      </c>
      <c r="K60" s="123">
        <v>1</v>
      </c>
      <c r="L60" s="123">
        <v>1</v>
      </c>
      <c r="M60" s="101" t="s">
        <v>361</v>
      </c>
    </row>
    <row r="61" spans="1:13" x14ac:dyDescent="0.2">
      <c r="A61" s="121">
        <v>32</v>
      </c>
      <c r="B61" s="100" t="s">
        <v>264</v>
      </c>
      <c r="C61" s="121">
        <v>33</v>
      </c>
      <c r="D61" s="121">
        <v>3315</v>
      </c>
      <c r="E61" s="121">
        <v>5331</v>
      </c>
      <c r="F61" s="121">
        <v>16013</v>
      </c>
      <c r="G61" s="121"/>
      <c r="H61" s="122">
        <v>995000</v>
      </c>
      <c r="I61" s="122">
        <v>995000</v>
      </c>
      <c r="J61" s="122">
        <v>995000</v>
      </c>
      <c r="K61" s="123">
        <v>1</v>
      </c>
      <c r="L61" s="123">
        <v>1</v>
      </c>
      <c r="M61" s="101" t="s">
        <v>429</v>
      </c>
    </row>
    <row r="62" spans="1:13" x14ac:dyDescent="0.2">
      <c r="A62" s="121">
        <v>32</v>
      </c>
      <c r="B62" s="100" t="s">
        <v>264</v>
      </c>
      <c r="C62" s="121">
        <v>33</v>
      </c>
      <c r="D62" s="121">
        <v>3315</v>
      </c>
      <c r="E62" s="121">
        <v>5331</v>
      </c>
      <c r="F62" s="121">
        <v>33191</v>
      </c>
      <c r="G62" s="121"/>
      <c r="H62" s="122">
        <v>250000</v>
      </c>
      <c r="I62" s="122">
        <v>250000</v>
      </c>
      <c r="J62" s="122">
        <v>250000</v>
      </c>
      <c r="K62" s="123">
        <v>1</v>
      </c>
      <c r="L62" s="123">
        <v>1</v>
      </c>
      <c r="M62" s="101" t="s">
        <v>430</v>
      </c>
    </row>
    <row r="63" spans="1:13" x14ac:dyDescent="0.2">
      <c r="A63" s="121">
        <v>32</v>
      </c>
      <c r="B63" s="100" t="s">
        <v>264</v>
      </c>
      <c r="C63" s="121">
        <v>33</v>
      </c>
      <c r="D63" s="121">
        <v>3315</v>
      </c>
      <c r="E63" s="121">
        <v>5331</v>
      </c>
      <c r="F63" s="121">
        <v>33192</v>
      </c>
      <c r="G63" s="121"/>
      <c r="H63" s="122">
        <v>70000</v>
      </c>
      <c r="I63" s="122">
        <v>70000</v>
      </c>
      <c r="J63" s="122">
        <v>70000</v>
      </c>
      <c r="K63" s="123">
        <v>1</v>
      </c>
      <c r="L63" s="123">
        <v>1</v>
      </c>
      <c r="M63" s="101" t="s">
        <v>431</v>
      </c>
    </row>
    <row r="64" spans="1:13" x14ac:dyDescent="0.2">
      <c r="A64" s="121">
        <v>32</v>
      </c>
      <c r="B64" s="100" t="s">
        <v>264</v>
      </c>
      <c r="C64" s="121">
        <v>33</v>
      </c>
      <c r="D64" s="121">
        <v>3315</v>
      </c>
      <c r="E64" s="121">
        <v>5331</v>
      </c>
      <c r="F64" s="121">
        <v>33991</v>
      </c>
      <c r="G64" s="121"/>
      <c r="H64" s="122">
        <v>250000</v>
      </c>
      <c r="I64" s="122">
        <v>250000</v>
      </c>
      <c r="J64" s="122">
        <v>250000</v>
      </c>
      <c r="K64" s="123">
        <v>1</v>
      </c>
      <c r="L64" s="123">
        <v>1</v>
      </c>
      <c r="M64" s="101" t="s">
        <v>432</v>
      </c>
    </row>
    <row r="65" spans="1:14" ht="13.5" customHeight="1" x14ac:dyDescent="0.2">
      <c r="A65" s="121">
        <v>32</v>
      </c>
      <c r="B65" s="100" t="s">
        <v>264</v>
      </c>
      <c r="C65" s="121">
        <v>33</v>
      </c>
      <c r="D65" s="121">
        <v>3315</v>
      </c>
      <c r="E65" s="121">
        <v>5336</v>
      </c>
      <c r="F65" s="121">
        <v>16020</v>
      </c>
      <c r="G65" s="121">
        <v>214</v>
      </c>
      <c r="H65" s="122">
        <v>0</v>
      </c>
      <c r="I65" s="122">
        <v>50000</v>
      </c>
      <c r="J65" s="122">
        <v>50000</v>
      </c>
      <c r="K65" s="123">
        <v>0</v>
      </c>
      <c r="L65" s="123">
        <v>1</v>
      </c>
      <c r="M65" s="101" t="s">
        <v>562</v>
      </c>
    </row>
    <row r="66" spans="1:14" x14ac:dyDescent="0.2">
      <c r="A66" s="121">
        <v>32</v>
      </c>
      <c r="B66" s="100" t="s">
        <v>264</v>
      </c>
      <c r="C66" s="121">
        <v>33</v>
      </c>
      <c r="D66" s="121">
        <v>3315</v>
      </c>
      <c r="E66" s="121">
        <v>5336</v>
      </c>
      <c r="F66" s="121">
        <v>16020</v>
      </c>
      <c r="G66" s="121">
        <v>331</v>
      </c>
      <c r="H66" s="122">
        <v>0</v>
      </c>
      <c r="I66" s="122">
        <v>252000</v>
      </c>
      <c r="J66" s="122">
        <v>252000</v>
      </c>
      <c r="K66" s="123">
        <v>0</v>
      </c>
      <c r="L66" s="123">
        <v>1</v>
      </c>
      <c r="M66" s="101" t="s">
        <v>701</v>
      </c>
    </row>
    <row r="67" spans="1:14" x14ac:dyDescent="0.2">
      <c r="A67" s="61">
        <v>32</v>
      </c>
      <c r="B67" s="92" t="s">
        <v>264</v>
      </c>
      <c r="C67" s="61"/>
      <c r="D67" s="61"/>
      <c r="E67" s="61"/>
      <c r="F67" s="61"/>
      <c r="G67" s="61"/>
      <c r="H67" s="62">
        <v>13881300</v>
      </c>
      <c r="I67" s="62">
        <v>14183300</v>
      </c>
      <c r="J67" s="62">
        <v>14183300</v>
      </c>
      <c r="K67" s="63">
        <v>1.0217558874168846</v>
      </c>
      <c r="L67" s="63">
        <v>1</v>
      </c>
      <c r="M67" s="64" t="s">
        <v>266</v>
      </c>
      <c r="N67" s="255"/>
    </row>
    <row r="68" spans="1:14" x14ac:dyDescent="0.2">
      <c r="A68" s="121">
        <v>32</v>
      </c>
      <c r="B68" s="100" t="s">
        <v>270</v>
      </c>
      <c r="C68" s="121">
        <v>33</v>
      </c>
      <c r="D68" s="121">
        <v>3315</v>
      </c>
      <c r="E68" s="121">
        <v>6351</v>
      </c>
      <c r="F68" s="121">
        <v>16014</v>
      </c>
      <c r="G68" s="121"/>
      <c r="H68" s="122">
        <v>200000</v>
      </c>
      <c r="I68" s="122">
        <v>200000</v>
      </c>
      <c r="J68" s="122">
        <v>200000</v>
      </c>
      <c r="K68" s="123">
        <v>1</v>
      </c>
      <c r="L68" s="123">
        <v>1</v>
      </c>
      <c r="M68" s="101" t="s">
        <v>433</v>
      </c>
      <c r="N68" s="255"/>
    </row>
    <row r="69" spans="1:14" x14ac:dyDescent="0.2">
      <c r="A69" s="61">
        <v>32</v>
      </c>
      <c r="B69" s="92" t="s">
        <v>270</v>
      </c>
      <c r="C69" s="61"/>
      <c r="D69" s="61"/>
      <c r="E69" s="61"/>
      <c r="F69" s="61"/>
      <c r="G69" s="61"/>
      <c r="H69" s="62">
        <v>200000</v>
      </c>
      <c r="I69" s="62">
        <v>200000</v>
      </c>
      <c r="J69" s="62">
        <v>200000</v>
      </c>
      <c r="K69" s="63">
        <v>1</v>
      </c>
      <c r="L69" s="63">
        <v>1</v>
      </c>
      <c r="M69" s="64" t="s">
        <v>200</v>
      </c>
      <c r="N69" s="255"/>
    </row>
    <row r="70" spans="1:14" x14ac:dyDescent="0.2">
      <c r="A70" s="57">
        <v>32</v>
      </c>
      <c r="B70" s="91"/>
      <c r="C70" s="57"/>
      <c r="D70" s="57"/>
      <c r="E70" s="57"/>
      <c r="F70" s="57"/>
      <c r="G70" s="57"/>
      <c r="H70" s="58">
        <v>14081300</v>
      </c>
      <c r="I70" s="58">
        <v>14383300</v>
      </c>
      <c r="J70" s="58">
        <v>14383300</v>
      </c>
      <c r="K70" s="59">
        <v>1.0214468834553627</v>
      </c>
      <c r="L70" s="59">
        <v>1</v>
      </c>
      <c r="M70" s="60" t="s">
        <v>138</v>
      </c>
    </row>
    <row r="71" spans="1:14" x14ac:dyDescent="0.2">
      <c r="A71" s="121">
        <v>33</v>
      </c>
      <c r="B71" s="100" t="s">
        <v>264</v>
      </c>
      <c r="C71" s="121">
        <v>31</v>
      </c>
      <c r="D71" s="121">
        <v>3111</v>
      </c>
      <c r="E71" s="121">
        <v>5331</v>
      </c>
      <c r="F71" s="121">
        <v>1401</v>
      </c>
      <c r="G71" s="121"/>
      <c r="H71" s="122">
        <v>1348000</v>
      </c>
      <c r="I71" s="122">
        <v>1348000</v>
      </c>
      <c r="J71" s="122">
        <v>1348000</v>
      </c>
      <c r="K71" s="123">
        <v>1</v>
      </c>
      <c r="L71" s="123">
        <v>1</v>
      </c>
      <c r="M71" s="101" t="s">
        <v>434</v>
      </c>
    </row>
    <row r="72" spans="1:14" x14ac:dyDescent="0.2">
      <c r="A72" s="121">
        <v>33</v>
      </c>
      <c r="B72" s="100" t="s">
        <v>264</v>
      </c>
      <c r="C72" s="121">
        <v>31</v>
      </c>
      <c r="D72" s="121">
        <v>3111</v>
      </c>
      <c r="E72" s="121">
        <v>5331</v>
      </c>
      <c r="F72" s="121">
        <v>14013</v>
      </c>
      <c r="G72" s="121"/>
      <c r="H72" s="122">
        <v>0</v>
      </c>
      <c r="I72" s="122">
        <v>34500</v>
      </c>
      <c r="J72" s="122">
        <v>34429</v>
      </c>
      <c r="K72" s="123">
        <v>0</v>
      </c>
      <c r="L72" s="123">
        <v>0.997942</v>
      </c>
      <c r="M72" s="101" t="s">
        <v>534</v>
      </c>
    </row>
    <row r="73" spans="1:14" x14ac:dyDescent="0.2">
      <c r="A73" s="121">
        <v>33</v>
      </c>
      <c r="B73" s="100" t="s">
        <v>264</v>
      </c>
      <c r="C73" s="121">
        <v>31</v>
      </c>
      <c r="D73" s="121">
        <v>3111</v>
      </c>
      <c r="E73" s="121">
        <v>5331</v>
      </c>
      <c r="F73" s="121">
        <v>14014</v>
      </c>
      <c r="G73" s="121"/>
      <c r="H73" s="122">
        <v>0</v>
      </c>
      <c r="I73" s="122">
        <v>95000</v>
      </c>
      <c r="J73" s="122">
        <v>95000</v>
      </c>
      <c r="K73" s="123">
        <v>0</v>
      </c>
      <c r="L73" s="123">
        <v>1</v>
      </c>
      <c r="M73" s="101" t="s">
        <v>535</v>
      </c>
    </row>
    <row r="74" spans="1:14" x14ac:dyDescent="0.2">
      <c r="A74" s="121">
        <v>33</v>
      </c>
      <c r="B74" s="100" t="s">
        <v>264</v>
      </c>
      <c r="C74" s="121">
        <v>31</v>
      </c>
      <c r="D74" s="121">
        <v>3111</v>
      </c>
      <c r="E74" s="121">
        <v>5336</v>
      </c>
      <c r="F74" s="121">
        <v>14012</v>
      </c>
      <c r="G74" s="121">
        <v>33063</v>
      </c>
      <c r="H74" s="122">
        <v>0</v>
      </c>
      <c r="I74" s="122">
        <v>806200</v>
      </c>
      <c r="J74" s="122">
        <v>806180</v>
      </c>
      <c r="K74" s="123">
        <v>0</v>
      </c>
      <c r="L74" s="123">
        <v>0.99997499999999995</v>
      </c>
      <c r="M74" s="101" t="s">
        <v>702</v>
      </c>
    </row>
    <row r="75" spans="1:14" x14ac:dyDescent="0.2">
      <c r="A75" s="121">
        <v>33</v>
      </c>
      <c r="B75" s="100" t="s">
        <v>264</v>
      </c>
      <c r="C75" s="121">
        <v>31</v>
      </c>
      <c r="D75" s="121">
        <v>3113</v>
      </c>
      <c r="E75" s="121">
        <v>5331</v>
      </c>
      <c r="F75" s="121">
        <v>1405</v>
      </c>
      <c r="G75" s="121"/>
      <c r="H75" s="122">
        <v>2641000</v>
      </c>
      <c r="I75" s="122">
        <v>2641000</v>
      </c>
      <c r="J75" s="122">
        <v>2641000</v>
      </c>
      <c r="K75" s="123">
        <v>1</v>
      </c>
      <c r="L75" s="123">
        <v>1</v>
      </c>
      <c r="M75" s="101" t="s">
        <v>139</v>
      </c>
    </row>
    <row r="76" spans="1:14" x14ac:dyDescent="0.2">
      <c r="A76" s="121">
        <v>33</v>
      </c>
      <c r="B76" s="100" t="s">
        <v>264</v>
      </c>
      <c r="C76" s="121">
        <v>31</v>
      </c>
      <c r="D76" s="121">
        <v>3113</v>
      </c>
      <c r="E76" s="121">
        <v>5331</v>
      </c>
      <c r="F76" s="121">
        <v>1406</v>
      </c>
      <c r="G76" s="121"/>
      <c r="H76" s="122">
        <v>3315000</v>
      </c>
      <c r="I76" s="122">
        <v>3315000</v>
      </c>
      <c r="J76" s="122">
        <v>3315000</v>
      </c>
      <c r="K76" s="123">
        <v>1</v>
      </c>
      <c r="L76" s="123">
        <v>1</v>
      </c>
      <c r="M76" s="101" t="s">
        <v>140</v>
      </c>
    </row>
    <row r="77" spans="1:14" x14ac:dyDescent="0.2">
      <c r="A77" s="121">
        <v>33</v>
      </c>
      <c r="B77" s="100" t="s">
        <v>264</v>
      </c>
      <c r="C77" s="121">
        <v>31</v>
      </c>
      <c r="D77" s="121">
        <v>3113</v>
      </c>
      <c r="E77" s="121">
        <v>5331</v>
      </c>
      <c r="F77" s="121">
        <v>14057</v>
      </c>
      <c r="G77" s="121"/>
      <c r="H77" s="122">
        <v>0</v>
      </c>
      <c r="I77" s="122">
        <v>32000</v>
      </c>
      <c r="J77" s="122">
        <v>32000</v>
      </c>
      <c r="K77" s="123">
        <v>0</v>
      </c>
      <c r="L77" s="123">
        <v>1</v>
      </c>
      <c r="M77" s="101" t="s">
        <v>703</v>
      </c>
    </row>
    <row r="78" spans="1:14" x14ac:dyDescent="0.2">
      <c r="A78" s="121">
        <v>33</v>
      </c>
      <c r="B78" s="100" t="s">
        <v>264</v>
      </c>
      <c r="C78" s="121">
        <v>31</v>
      </c>
      <c r="D78" s="121">
        <v>3113</v>
      </c>
      <c r="E78" s="121">
        <v>5331</v>
      </c>
      <c r="F78" s="121">
        <v>14061</v>
      </c>
      <c r="G78" s="121"/>
      <c r="H78" s="122">
        <v>310000</v>
      </c>
      <c r="I78" s="122">
        <v>310000</v>
      </c>
      <c r="J78" s="122">
        <v>310000</v>
      </c>
      <c r="K78" s="123">
        <v>1</v>
      </c>
      <c r="L78" s="123">
        <v>1</v>
      </c>
      <c r="M78" s="101" t="s">
        <v>435</v>
      </c>
    </row>
    <row r="79" spans="1:14" x14ac:dyDescent="0.2">
      <c r="A79" s="121">
        <v>33</v>
      </c>
      <c r="B79" s="100" t="s">
        <v>264</v>
      </c>
      <c r="C79" s="121">
        <v>31</v>
      </c>
      <c r="D79" s="121">
        <v>3113</v>
      </c>
      <c r="E79" s="121">
        <v>5331</v>
      </c>
      <c r="F79" s="121">
        <v>14062</v>
      </c>
      <c r="G79" s="121"/>
      <c r="H79" s="122">
        <v>150000</v>
      </c>
      <c r="I79" s="122">
        <v>150000</v>
      </c>
      <c r="J79" s="122">
        <v>150000</v>
      </c>
      <c r="K79" s="123">
        <v>1</v>
      </c>
      <c r="L79" s="123">
        <v>1</v>
      </c>
      <c r="M79" s="101" t="s">
        <v>436</v>
      </c>
    </row>
    <row r="80" spans="1:14" x14ac:dyDescent="0.2">
      <c r="A80" s="121">
        <v>33</v>
      </c>
      <c r="B80" s="100" t="s">
        <v>264</v>
      </c>
      <c r="C80" s="121">
        <v>31</v>
      </c>
      <c r="D80" s="121">
        <v>3113</v>
      </c>
      <c r="E80" s="121">
        <v>5336</v>
      </c>
      <c r="F80" s="121">
        <v>14052</v>
      </c>
      <c r="G80" s="121">
        <v>33063</v>
      </c>
      <c r="H80" s="122">
        <v>0</v>
      </c>
      <c r="I80" s="122">
        <v>1298800</v>
      </c>
      <c r="J80" s="122">
        <v>1298779</v>
      </c>
      <c r="K80" s="123">
        <v>0</v>
      </c>
      <c r="L80" s="123">
        <v>0.99998299999999996</v>
      </c>
      <c r="M80" s="101" t="s">
        <v>561</v>
      </c>
    </row>
    <row r="81" spans="1:13" x14ac:dyDescent="0.2">
      <c r="A81" s="121">
        <v>33</v>
      </c>
      <c r="B81" s="100" t="s">
        <v>264</v>
      </c>
      <c r="C81" s="121">
        <v>31</v>
      </c>
      <c r="D81" s="121">
        <v>3113</v>
      </c>
      <c r="E81" s="121">
        <v>5336</v>
      </c>
      <c r="F81" s="121">
        <v>14065</v>
      </c>
      <c r="G81" s="121">
        <v>33063</v>
      </c>
      <c r="H81" s="122">
        <v>0</v>
      </c>
      <c r="I81" s="122">
        <v>2165700</v>
      </c>
      <c r="J81" s="122">
        <v>2165601</v>
      </c>
      <c r="K81" s="123">
        <v>0</v>
      </c>
      <c r="L81" s="123">
        <v>0.99995400000000001</v>
      </c>
      <c r="M81" s="101" t="s">
        <v>403</v>
      </c>
    </row>
    <row r="82" spans="1:13" x14ac:dyDescent="0.2">
      <c r="A82" s="121">
        <v>33</v>
      </c>
      <c r="B82" s="100" t="s">
        <v>264</v>
      </c>
      <c r="C82" s="121">
        <v>31</v>
      </c>
      <c r="D82" s="121">
        <v>3141</v>
      </c>
      <c r="E82" s="121">
        <v>5331</v>
      </c>
      <c r="F82" s="121">
        <v>1406</v>
      </c>
      <c r="G82" s="121"/>
      <c r="H82" s="122">
        <v>1395000</v>
      </c>
      <c r="I82" s="122">
        <v>1395000</v>
      </c>
      <c r="J82" s="122">
        <v>1395000</v>
      </c>
      <c r="K82" s="123">
        <v>1</v>
      </c>
      <c r="L82" s="123">
        <v>1</v>
      </c>
      <c r="M82" s="101" t="s">
        <v>437</v>
      </c>
    </row>
    <row r="83" spans="1:13" x14ac:dyDescent="0.2">
      <c r="A83" s="121">
        <v>33</v>
      </c>
      <c r="B83" s="100" t="s">
        <v>264</v>
      </c>
      <c r="C83" s="121">
        <v>32</v>
      </c>
      <c r="D83" s="121">
        <v>3231</v>
      </c>
      <c r="E83" s="121">
        <v>5331</v>
      </c>
      <c r="F83" s="121">
        <v>1407</v>
      </c>
      <c r="G83" s="121"/>
      <c r="H83" s="122">
        <v>300000</v>
      </c>
      <c r="I83" s="122">
        <v>300000</v>
      </c>
      <c r="J83" s="122">
        <v>300000</v>
      </c>
      <c r="K83" s="123">
        <v>1</v>
      </c>
      <c r="L83" s="123">
        <v>1</v>
      </c>
      <c r="M83" s="101" t="s">
        <v>141</v>
      </c>
    </row>
    <row r="84" spans="1:13" x14ac:dyDescent="0.2">
      <c r="A84" s="121">
        <v>33</v>
      </c>
      <c r="B84" s="100" t="s">
        <v>264</v>
      </c>
      <c r="C84" s="121">
        <v>64</v>
      </c>
      <c r="D84" s="121">
        <v>6402</v>
      </c>
      <c r="E84" s="121">
        <v>5364</v>
      </c>
      <c r="F84" s="121">
        <v>14065</v>
      </c>
      <c r="G84" s="121">
        <v>33063</v>
      </c>
      <c r="H84" s="122">
        <v>0</v>
      </c>
      <c r="I84" s="122">
        <v>197800</v>
      </c>
      <c r="J84" s="122">
        <v>197704.22</v>
      </c>
      <c r="K84" s="123">
        <v>0</v>
      </c>
      <c r="L84" s="123">
        <v>0.99951500000000004</v>
      </c>
      <c r="M84" s="101" t="s">
        <v>569</v>
      </c>
    </row>
    <row r="85" spans="1:13" x14ac:dyDescent="0.2">
      <c r="A85" s="121">
        <v>33</v>
      </c>
      <c r="B85" s="100" t="s">
        <v>264</v>
      </c>
      <c r="C85" s="121">
        <v>64</v>
      </c>
      <c r="D85" s="121">
        <v>6402</v>
      </c>
      <c r="E85" s="121">
        <v>5366</v>
      </c>
      <c r="F85" s="121">
        <v>14065</v>
      </c>
      <c r="G85" s="121">
        <v>13014</v>
      </c>
      <c r="H85" s="122">
        <v>0</v>
      </c>
      <c r="I85" s="122">
        <v>84000</v>
      </c>
      <c r="J85" s="122">
        <v>83993.7</v>
      </c>
      <c r="K85" s="123">
        <v>0</v>
      </c>
      <c r="L85" s="123">
        <v>0.99992499999999995</v>
      </c>
      <c r="M85" s="101" t="s">
        <v>569</v>
      </c>
    </row>
    <row r="86" spans="1:13" x14ac:dyDescent="0.2">
      <c r="A86" s="61">
        <v>33</v>
      </c>
      <c r="B86" s="92" t="s">
        <v>264</v>
      </c>
      <c r="C86" s="61"/>
      <c r="D86" s="61"/>
      <c r="E86" s="61"/>
      <c r="F86" s="61"/>
      <c r="G86" s="61"/>
      <c r="H86" s="62">
        <v>9459000</v>
      </c>
      <c r="I86" s="62">
        <v>14173000</v>
      </c>
      <c r="J86" s="62">
        <v>14172686.92</v>
      </c>
      <c r="K86" s="63">
        <v>1.4983282503435882</v>
      </c>
      <c r="L86" s="63">
        <v>0.99997791011077397</v>
      </c>
      <c r="M86" s="64" t="s">
        <v>266</v>
      </c>
    </row>
    <row r="87" spans="1:13" x14ac:dyDescent="0.2">
      <c r="A87" s="121">
        <v>33</v>
      </c>
      <c r="B87" s="100" t="s">
        <v>270</v>
      </c>
      <c r="C87" s="121">
        <v>31</v>
      </c>
      <c r="D87" s="121">
        <v>3113</v>
      </c>
      <c r="E87" s="121">
        <v>6351</v>
      </c>
      <c r="F87" s="121">
        <v>14056</v>
      </c>
      <c r="G87" s="121"/>
      <c r="H87" s="122">
        <v>0</v>
      </c>
      <c r="I87" s="122">
        <v>180000</v>
      </c>
      <c r="J87" s="122">
        <v>180000</v>
      </c>
      <c r="K87" s="123">
        <v>0</v>
      </c>
      <c r="L87" s="123">
        <v>1</v>
      </c>
      <c r="M87" s="101" t="s">
        <v>704</v>
      </c>
    </row>
    <row r="88" spans="1:13" x14ac:dyDescent="0.2">
      <c r="A88" s="61">
        <v>33</v>
      </c>
      <c r="B88" s="92" t="s">
        <v>270</v>
      </c>
      <c r="C88" s="61"/>
      <c r="D88" s="61"/>
      <c r="E88" s="61"/>
      <c r="F88" s="61"/>
      <c r="G88" s="61"/>
      <c r="H88" s="62">
        <v>0</v>
      </c>
      <c r="I88" s="62">
        <v>180000</v>
      </c>
      <c r="J88" s="62">
        <v>180000</v>
      </c>
      <c r="K88" s="63">
        <v>0</v>
      </c>
      <c r="L88" s="63">
        <v>1</v>
      </c>
      <c r="M88" s="64" t="s">
        <v>200</v>
      </c>
    </row>
    <row r="89" spans="1:13" x14ac:dyDescent="0.2">
      <c r="A89" s="57">
        <v>33</v>
      </c>
      <c r="B89" s="91"/>
      <c r="C89" s="57"/>
      <c r="D89" s="57"/>
      <c r="E89" s="57"/>
      <c r="F89" s="57"/>
      <c r="G89" s="57"/>
      <c r="H89" s="58">
        <v>9459000</v>
      </c>
      <c r="I89" s="58">
        <v>14353000</v>
      </c>
      <c r="J89" s="58">
        <v>14352686.92</v>
      </c>
      <c r="K89" s="59">
        <v>1.5173577460619516</v>
      </c>
      <c r="L89" s="59">
        <v>0.99997818713857733</v>
      </c>
      <c r="M89" s="60" t="s">
        <v>142</v>
      </c>
    </row>
    <row r="90" spans="1:13" x14ac:dyDescent="0.2">
      <c r="A90" s="121">
        <v>36</v>
      </c>
      <c r="B90" s="100" t="s">
        <v>264</v>
      </c>
      <c r="C90" s="121">
        <v>22</v>
      </c>
      <c r="D90" s="121">
        <v>2292</v>
      </c>
      <c r="E90" s="121">
        <v>5193</v>
      </c>
      <c r="F90" s="121"/>
      <c r="G90" s="121"/>
      <c r="H90" s="122">
        <v>432400</v>
      </c>
      <c r="I90" s="122">
        <v>432400</v>
      </c>
      <c r="J90" s="122">
        <v>379796</v>
      </c>
      <c r="K90" s="123">
        <v>0.87834400000000001</v>
      </c>
      <c r="L90" s="123">
        <v>0.87834400000000001</v>
      </c>
      <c r="M90" s="101" t="s">
        <v>438</v>
      </c>
    </row>
    <row r="91" spans="1:13" x14ac:dyDescent="0.2">
      <c r="A91" s="121">
        <v>36</v>
      </c>
      <c r="B91" s="100" t="s">
        <v>264</v>
      </c>
      <c r="C91" s="121">
        <v>33</v>
      </c>
      <c r="D91" s="121">
        <v>3399</v>
      </c>
      <c r="E91" s="121">
        <v>5229</v>
      </c>
      <c r="F91" s="121">
        <v>407</v>
      </c>
      <c r="G91" s="121"/>
      <c r="H91" s="122">
        <v>20000</v>
      </c>
      <c r="I91" s="122">
        <v>20000</v>
      </c>
      <c r="J91" s="122">
        <v>20082</v>
      </c>
      <c r="K91" s="123">
        <v>1.0041</v>
      </c>
      <c r="L91" s="123">
        <v>1.0041</v>
      </c>
      <c r="M91" s="101" t="s">
        <v>143</v>
      </c>
    </row>
    <row r="92" spans="1:13" x14ac:dyDescent="0.2">
      <c r="A92" s="121">
        <v>36</v>
      </c>
      <c r="B92" s="100" t="s">
        <v>264</v>
      </c>
      <c r="C92" s="121">
        <v>34</v>
      </c>
      <c r="D92" s="121">
        <v>3421</v>
      </c>
      <c r="E92" s="121">
        <v>5331</v>
      </c>
      <c r="F92" s="121">
        <v>1403</v>
      </c>
      <c r="G92" s="121"/>
      <c r="H92" s="122">
        <v>250000</v>
      </c>
      <c r="I92" s="122">
        <v>250000</v>
      </c>
      <c r="J92" s="122">
        <v>250000</v>
      </c>
      <c r="K92" s="123">
        <v>1</v>
      </c>
      <c r="L92" s="123">
        <v>1</v>
      </c>
      <c r="M92" s="101" t="s">
        <v>144</v>
      </c>
    </row>
    <row r="93" spans="1:13" x14ac:dyDescent="0.2">
      <c r="A93" s="121">
        <v>36</v>
      </c>
      <c r="B93" s="100" t="s">
        <v>264</v>
      </c>
      <c r="C93" s="121">
        <v>34</v>
      </c>
      <c r="D93" s="121">
        <v>3421</v>
      </c>
      <c r="E93" s="121">
        <v>5336</v>
      </c>
      <c r="F93" s="121">
        <v>14031</v>
      </c>
      <c r="G93" s="121">
        <v>33063</v>
      </c>
      <c r="H93" s="122">
        <v>0</v>
      </c>
      <c r="I93" s="122">
        <v>1358700</v>
      </c>
      <c r="J93" s="122">
        <v>1358646</v>
      </c>
      <c r="K93" s="123">
        <v>0</v>
      </c>
      <c r="L93" s="123">
        <v>0.99995999999999996</v>
      </c>
      <c r="M93" s="101" t="s">
        <v>705</v>
      </c>
    </row>
    <row r="94" spans="1:13" x14ac:dyDescent="0.2">
      <c r="A94" s="121">
        <v>36</v>
      </c>
      <c r="B94" s="100" t="s">
        <v>264</v>
      </c>
      <c r="C94" s="121">
        <v>34</v>
      </c>
      <c r="D94" s="121">
        <v>3429</v>
      </c>
      <c r="E94" s="121">
        <v>5229</v>
      </c>
      <c r="F94" s="121">
        <v>408</v>
      </c>
      <c r="G94" s="121"/>
      <c r="H94" s="122">
        <v>20000</v>
      </c>
      <c r="I94" s="122">
        <v>20000</v>
      </c>
      <c r="J94" s="122">
        <v>20082</v>
      </c>
      <c r="K94" s="123">
        <v>1.0041</v>
      </c>
      <c r="L94" s="123">
        <v>1.0041</v>
      </c>
      <c r="M94" s="101" t="s">
        <v>145</v>
      </c>
    </row>
    <row r="95" spans="1:13" x14ac:dyDescent="0.2">
      <c r="A95" s="121">
        <v>36</v>
      </c>
      <c r="B95" s="100" t="s">
        <v>264</v>
      </c>
      <c r="C95" s="121">
        <v>36</v>
      </c>
      <c r="D95" s="121">
        <v>3613</v>
      </c>
      <c r="E95" s="121">
        <v>5164</v>
      </c>
      <c r="F95" s="121"/>
      <c r="G95" s="121"/>
      <c r="H95" s="122">
        <v>92000</v>
      </c>
      <c r="I95" s="122">
        <v>92000</v>
      </c>
      <c r="J95" s="122">
        <v>91958</v>
      </c>
      <c r="K95" s="123">
        <v>0.99954299999999996</v>
      </c>
      <c r="L95" s="123">
        <v>0.99954299999999996</v>
      </c>
      <c r="M95" s="101" t="s">
        <v>439</v>
      </c>
    </row>
    <row r="96" spans="1:13" x14ac:dyDescent="0.2">
      <c r="A96" s="121">
        <v>36</v>
      </c>
      <c r="B96" s="100" t="s">
        <v>264</v>
      </c>
      <c r="C96" s="121">
        <v>36</v>
      </c>
      <c r="D96" s="121">
        <v>3639</v>
      </c>
      <c r="E96" s="121">
        <v>5141</v>
      </c>
      <c r="F96" s="121">
        <v>546</v>
      </c>
      <c r="G96" s="121"/>
      <c r="H96" s="122">
        <v>236300</v>
      </c>
      <c r="I96" s="122">
        <v>646300</v>
      </c>
      <c r="J96" s="122">
        <v>465776.92</v>
      </c>
      <c r="K96" s="123">
        <v>1.971125</v>
      </c>
      <c r="L96" s="123">
        <v>0.72068200000000004</v>
      </c>
      <c r="M96" s="101" t="s">
        <v>440</v>
      </c>
    </row>
    <row r="97" spans="1:13" x14ac:dyDescent="0.2">
      <c r="A97" s="121">
        <v>36</v>
      </c>
      <c r="B97" s="100" t="s">
        <v>264</v>
      </c>
      <c r="C97" s="121">
        <v>36</v>
      </c>
      <c r="D97" s="121">
        <v>3639</v>
      </c>
      <c r="E97" s="121">
        <v>5141</v>
      </c>
      <c r="F97" s="121">
        <v>564</v>
      </c>
      <c r="G97" s="121"/>
      <c r="H97" s="122">
        <v>250000</v>
      </c>
      <c r="I97" s="122">
        <v>0</v>
      </c>
      <c r="J97" s="122">
        <v>0</v>
      </c>
      <c r="K97" s="123">
        <v>0</v>
      </c>
      <c r="L97" s="123">
        <v>0</v>
      </c>
      <c r="M97" s="101" t="s">
        <v>441</v>
      </c>
    </row>
    <row r="98" spans="1:13" x14ac:dyDescent="0.2">
      <c r="A98" s="121">
        <v>36</v>
      </c>
      <c r="B98" s="100" t="s">
        <v>264</v>
      </c>
      <c r="C98" s="121">
        <v>36</v>
      </c>
      <c r="D98" s="121">
        <v>3639</v>
      </c>
      <c r="E98" s="121">
        <v>5141</v>
      </c>
      <c r="F98" s="121">
        <v>6121</v>
      </c>
      <c r="G98" s="121"/>
      <c r="H98" s="122">
        <v>142000</v>
      </c>
      <c r="I98" s="122">
        <v>167000</v>
      </c>
      <c r="J98" s="122">
        <v>162558</v>
      </c>
      <c r="K98" s="123">
        <v>1.144774</v>
      </c>
      <c r="L98" s="123">
        <v>0.97340099999999996</v>
      </c>
      <c r="M98" s="101" t="s">
        <v>442</v>
      </c>
    </row>
    <row r="99" spans="1:13" x14ac:dyDescent="0.2">
      <c r="A99" s="121">
        <v>36</v>
      </c>
      <c r="B99" s="100" t="s">
        <v>264</v>
      </c>
      <c r="C99" s="121">
        <v>36</v>
      </c>
      <c r="D99" s="121">
        <v>3639</v>
      </c>
      <c r="E99" s="121">
        <v>5141</v>
      </c>
      <c r="F99" s="121">
        <v>6201</v>
      </c>
      <c r="G99" s="121"/>
      <c r="H99" s="122">
        <v>61000</v>
      </c>
      <c r="I99" s="122">
        <v>121000</v>
      </c>
      <c r="J99" s="122">
        <v>57125.66</v>
      </c>
      <c r="K99" s="123">
        <v>0.93648600000000004</v>
      </c>
      <c r="L99" s="123">
        <v>0.47211199999999998</v>
      </c>
      <c r="M99" s="101" t="s">
        <v>271</v>
      </c>
    </row>
    <row r="100" spans="1:13" x14ac:dyDescent="0.2">
      <c r="A100" s="121">
        <v>36</v>
      </c>
      <c r="B100" s="100" t="s">
        <v>264</v>
      </c>
      <c r="C100" s="121">
        <v>36</v>
      </c>
      <c r="D100" s="121">
        <v>3639</v>
      </c>
      <c r="E100" s="121">
        <v>5141</v>
      </c>
      <c r="F100" s="121">
        <v>14011</v>
      </c>
      <c r="G100" s="121"/>
      <c r="H100" s="122">
        <v>240000</v>
      </c>
      <c r="I100" s="122">
        <v>280000</v>
      </c>
      <c r="J100" s="122">
        <v>274651.40000000002</v>
      </c>
      <c r="K100" s="123">
        <v>1.14438</v>
      </c>
      <c r="L100" s="123">
        <v>0.98089700000000002</v>
      </c>
      <c r="M100" s="101" t="s">
        <v>443</v>
      </c>
    </row>
    <row r="101" spans="1:13" x14ac:dyDescent="0.2">
      <c r="A101" s="121">
        <v>36</v>
      </c>
      <c r="B101" s="100" t="s">
        <v>264</v>
      </c>
      <c r="C101" s="121">
        <v>36</v>
      </c>
      <c r="D101" s="121">
        <v>3639</v>
      </c>
      <c r="E101" s="121">
        <v>5164</v>
      </c>
      <c r="F101" s="121"/>
      <c r="G101" s="121"/>
      <c r="H101" s="122">
        <v>87000</v>
      </c>
      <c r="I101" s="122">
        <v>87000</v>
      </c>
      <c r="J101" s="122">
        <v>86250</v>
      </c>
      <c r="K101" s="123">
        <v>0.99137900000000001</v>
      </c>
      <c r="L101" s="123">
        <v>0.99137900000000001</v>
      </c>
      <c r="M101" s="101" t="s">
        <v>19</v>
      </c>
    </row>
    <row r="102" spans="1:13" x14ac:dyDescent="0.2">
      <c r="A102" s="121">
        <v>36</v>
      </c>
      <c r="B102" s="100" t="s">
        <v>264</v>
      </c>
      <c r="C102" s="121">
        <v>36</v>
      </c>
      <c r="D102" s="121">
        <v>3639</v>
      </c>
      <c r="E102" s="121">
        <v>5179</v>
      </c>
      <c r="F102" s="121">
        <v>412</v>
      </c>
      <c r="G102" s="121"/>
      <c r="H102" s="122">
        <v>0</v>
      </c>
      <c r="I102" s="122">
        <v>6700</v>
      </c>
      <c r="J102" s="122">
        <v>6647</v>
      </c>
      <c r="K102" s="123">
        <v>0</v>
      </c>
      <c r="L102" s="123">
        <v>0.992089</v>
      </c>
      <c r="M102" s="101" t="s">
        <v>536</v>
      </c>
    </row>
    <row r="103" spans="1:13" x14ac:dyDescent="0.2">
      <c r="A103" s="121">
        <v>36</v>
      </c>
      <c r="B103" s="100" t="s">
        <v>264</v>
      </c>
      <c r="C103" s="121">
        <v>36</v>
      </c>
      <c r="D103" s="121">
        <v>3639</v>
      </c>
      <c r="E103" s="121">
        <v>5229</v>
      </c>
      <c r="F103" s="121">
        <v>406</v>
      </c>
      <c r="G103" s="121"/>
      <c r="H103" s="122">
        <v>7000</v>
      </c>
      <c r="I103" s="122">
        <v>7000</v>
      </c>
      <c r="J103" s="122">
        <v>6597</v>
      </c>
      <c r="K103" s="123">
        <v>0.94242800000000004</v>
      </c>
      <c r="L103" s="123">
        <v>0.94242800000000004</v>
      </c>
      <c r="M103" s="101" t="s">
        <v>146</v>
      </c>
    </row>
    <row r="104" spans="1:13" x14ac:dyDescent="0.2">
      <c r="A104" s="121">
        <v>36</v>
      </c>
      <c r="B104" s="100" t="s">
        <v>264</v>
      </c>
      <c r="C104" s="121">
        <v>36</v>
      </c>
      <c r="D104" s="121">
        <v>3639</v>
      </c>
      <c r="E104" s="121">
        <v>5329</v>
      </c>
      <c r="F104" s="121">
        <v>405</v>
      </c>
      <c r="G104" s="121"/>
      <c r="H104" s="122">
        <v>229900</v>
      </c>
      <c r="I104" s="122">
        <v>229900</v>
      </c>
      <c r="J104" s="122">
        <v>229845</v>
      </c>
      <c r="K104" s="123">
        <v>0.99975999999999998</v>
      </c>
      <c r="L104" s="123">
        <v>0.99975999999999998</v>
      </c>
      <c r="M104" s="101" t="s">
        <v>444</v>
      </c>
    </row>
    <row r="105" spans="1:13" x14ac:dyDescent="0.2">
      <c r="A105" s="121">
        <v>36</v>
      </c>
      <c r="B105" s="100" t="s">
        <v>264</v>
      </c>
      <c r="C105" s="121">
        <v>63</v>
      </c>
      <c r="D105" s="121">
        <v>6310</v>
      </c>
      <c r="E105" s="121">
        <v>5163</v>
      </c>
      <c r="F105" s="121"/>
      <c r="G105" s="121"/>
      <c r="H105" s="122">
        <v>150000</v>
      </c>
      <c r="I105" s="122">
        <v>180000</v>
      </c>
      <c r="J105" s="122">
        <v>171243.15</v>
      </c>
      <c r="K105" s="123">
        <v>1.141621</v>
      </c>
      <c r="L105" s="123">
        <v>0.95135000000000003</v>
      </c>
      <c r="M105" s="101" t="s">
        <v>147</v>
      </c>
    </row>
    <row r="106" spans="1:13" x14ac:dyDescent="0.2">
      <c r="A106" s="121">
        <v>36</v>
      </c>
      <c r="B106" s="100" t="s">
        <v>264</v>
      </c>
      <c r="C106" s="121">
        <v>63</v>
      </c>
      <c r="D106" s="121">
        <v>6399</v>
      </c>
      <c r="E106" s="121">
        <v>5362</v>
      </c>
      <c r="F106" s="121"/>
      <c r="G106" s="121"/>
      <c r="H106" s="122">
        <v>20000</v>
      </c>
      <c r="I106" s="122">
        <v>20000</v>
      </c>
      <c r="J106" s="122">
        <v>-104.78</v>
      </c>
      <c r="K106" s="123">
        <v>-5.2389999999999997E-3</v>
      </c>
      <c r="L106" s="123">
        <v>-5.2389999999999997E-3</v>
      </c>
      <c r="M106" s="101" t="s">
        <v>445</v>
      </c>
    </row>
    <row r="107" spans="1:13" x14ac:dyDescent="0.2">
      <c r="A107" s="121">
        <v>36</v>
      </c>
      <c r="B107" s="100" t="s">
        <v>264</v>
      </c>
      <c r="C107" s="121">
        <v>63</v>
      </c>
      <c r="D107" s="121">
        <v>6399</v>
      </c>
      <c r="E107" s="121">
        <v>5362</v>
      </c>
      <c r="F107" s="121">
        <v>454</v>
      </c>
      <c r="G107" s="121"/>
      <c r="H107" s="122">
        <v>300000</v>
      </c>
      <c r="I107" s="122">
        <v>270000</v>
      </c>
      <c r="J107" s="122">
        <v>172823</v>
      </c>
      <c r="K107" s="123">
        <v>0.57607600000000003</v>
      </c>
      <c r="L107" s="123">
        <v>0.64008500000000002</v>
      </c>
      <c r="M107" s="101" t="s">
        <v>148</v>
      </c>
    </row>
    <row r="108" spans="1:13" x14ac:dyDescent="0.2">
      <c r="A108" s="61">
        <v>36</v>
      </c>
      <c r="B108" s="92" t="s">
        <v>264</v>
      </c>
      <c r="C108" s="61"/>
      <c r="D108" s="61"/>
      <c r="E108" s="61"/>
      <c r="F108" s="61"/>
      <c r="G108" s="61"/>
      <c r="H108" s="62">
        <v>2537600</v>
      </c>
      <c r="I108" s="62">
        <v>4188000</v>
      </c>
      <c r="J108" s="62">
        <v>3753976.35</v>
      </c>
      <c r="K108" s="63">
        <v>1.4793412476355612</v>
      </c>
      <c r="L108" s="63">
        <v>0.896364935530086</v>
      </c>
      <c r="M108" s="64" t="s">
        <v>266</v>
      </c>
    </row>
    <row r="109" spans="1:13" x14ac:dyDescent="0.2">
      <c r="A109" s="57">
        <v>36</v>
      </c>
      <c r="B109" s="91"/>
      <c r="C109" s="57"/>
      <c r="D109" s="57"/>
      <c r="E109" s="57"/>
      <c r="F109" s="57"/>
      <c r="G109" s="57"/>
      <c r="H109" s="58">
        <v>2537600</v>
      </c>
      <c r="I109" s="58">
        <v>4188000</v>
      </c>
      <c r="J109" s="58">
        <v>3753976.35</v>
      </c>
      <c r="K109" s="59">
        <v>1.4793412476355612</v>
      </c>
      <c r="L109" s="59">
        <v>0.896364935530086</v>
      </c>
      <c r="M109" s="60" t="s">
        <v>149</v>
      </c>
    </row>
    <row r="110" spans="1:13" x14ac:dyDescent="0.2">
      <c r="A110" s="121">
        <v>41</v>
      </c>
      <c r="B110" s="100" t="s">
        <v>264</v>
      </c>
      <c r="C110" s="121">
        <v>22</v>
      </c>
      <c r="D110" s="121">
        <v>2212</v>
      </c>
      <c r="E110" s="121">
        <v>5171</v>
      </c>
      <c r="F110" s="121">
        <v>509</v>
      </c>
      <c r="G110" s="121"/>
      <c r="H110" s="122">
        <v>150000</v>
      </c>
      <c r="I110" s="122">
        <v>0</v>
      </c>
      <c r="J110" s="122">
        <v>0</v>
      </c>
      <c r="K110" s="123">
        <v>0</v>
      </c>
      <c r="L110" s="123">
        <v>0</v>
      </c>
      <c r="M110" s="101" t="s">
        <v>18</v>
      </c>
    </row>
    <row r="111" spans="1:13" x14ac:dyDescent="0.2">
      <c r="A111" s="121">
        <v>41</v>
      </c>
      <c r="B111" s="100" t="s">
        <v>264</v>
      </c>
      <c r="C111" s="121">
        <v>22</v>
      </c>
      <c r="D111" s="121">
        <v>2219</v>
      </c>
      <c r="E111" s="121">
        <v>5171</v>
      </c>
      <c r="F111" s="121">
        <v>574</v>
      </c>
      <c r="G111" s="121"/>
      <c r="H111" s="122">
        <v>0</v>
      </c>
      <c r="I111" s="122">
        <v>1200000</v>
      </c>
      <c r="J111" s="122">
        <v>476219.1</v>
      </c>
      <c r="K111" s="123">
        <v>0</v>
      </c>
      <c r="L111" s="123">
        <v>0.39684900000000001</v>
      </c>
      <c r="M111" s="101" t="s">
        <v>570</v>
      </c>
    </row>
    <row r="112" spans="1:13" x14ac:dyDescent="0.2">
      <c r="A112" s="121">
        <v>41</v>
      </c>
      <c r="B112" s="100" t="s">
        <v>264</v>
      </c>
      <c r="C112" s="121">
        <v>22</v>
      </c>
      <c r="D112" s="121">
        <v>2229</v>
      </c>
      <c r="E112" s="121">
        <v>5137</v>
      </c>
      <c r="F112" s="121">
        <v>504</v>
      </c>
      <c r="G112" s="121"/>
      <c r="H112" s="122">
        <v>100000</v>
      </c>
      <c r="I112" s="122">
        <v>67300</v>
      </c>
      <c r="J112" s="122">
        <v>0</v>
      </c>
      <c r="K112" s="123">
        <v>0</v>
      </c>
      <c r="L112" s="123">
        <v>0</v>
      </c>
      <c r="M112" s="101" t="s">
        <v>17</v>
      </c>
    </row>
    <row r="113" spans="1:13" x14ac:dyDescent="0.2">
      <c r="A113" s="121">
        <v>41</v>
      </c>
      <c r="B113" s="100" t="s">
        <v>264</v>
      </c>
      <c r="C113" s="121">
        <v>22</v>
      </c>
      <c r="D113" s="121">
        <v>2229</v>
      </c>
      <c r="E113" s="121">
        <v>5139</v>
      </c>
      <c r="F113" s="121">
        <v>504</v>
      </c>
      <c r="G113" s="121"/>
      <c r="H113" s="122">
        <v>0</v>
      </c>
      <c r="I113" s="122">
        <v>15200</v>
      </c>
      <c r="J113" s="122">
        <v>15161</v>
      </c>
      <c r="K113" s="123">
        <v>0</v>
      </c>
      <c r="L113" s="123">
        <v>0.99743400000000004</v>
      </c>
      <c r="M113" s="101" t="s">
        <v>537</v>
      </c>
    </row>
    <row r="114" spans="1:13" x14ac:dyDescent="0.2">
      <c r="A114" s="121">
        <v>41</v>
      </c>
      <c r="B114" s="100" t="s">
        <v>264</v>
      </c>
      <c r="C114" s="121">
        <v>22</v>
      </c>
      <c r="D114" s="121">
        <v>2229</v>
      </c>
      <c r="E114" s="121">
        <v>5169</v>
      </c>
      <c r="F114" s="121">
        <v>504</v>
      </c>
      <c r="G114" s="121"/>
      <c r="H114" s="122">
        <v>0</v>
      </c>
      <c r="I114" s="122">
        <v>17500</v>
      </c>
      <c r="J114" s="122">
        <v>17424</v>
      </c>
      <c r="K114" s="123">
        <v>0</v>
      </c>
      <c r="L114" s="123">
        <v>0.99565700000000001</v>
      </c>
      <c r="M114" s="101" t="s">
        <v>446</v>
      </c>
    </row>
    <row r="115" spans="1:13" x14ac:dyDescent="0.2">
      <c r="A115" s="121">
        <v>41</v>
      </c>
      <c r="B115" s="100" t="s">
        <v>264</v>
      </c>
      <c r="C115" s="121">
        <v>31</v>
      </c>
      <c r="D115" s="121">
        <v>3113</v>
      </c>
      <c r="E115" s="121">
        <v>5171</v>
      </c>
      <c r="F115" s="121">
        <v>14054</v>
      </c>
      <c r="G115" s="121"/>
      <c r="H115" s="122">
        <v>0</v>
      </c>
      <c r="I115" s="122">
        <v>538000</v>
      </c>
      <c r="J115" s="122">
        <v>537989</v>
      </c>
      <c r="K115" s="123">
        <v>0</v>
      </c>
      <c r="L115" s="123">
        <v>0.99997899999999995</v>
      </c>
      <c r="M115" s="101" t="s">
        <v>538</v>
      </c>
    </row>
    <row r="116" spans="1:13" x14ac:dyDescent="0.2">
      <c r="A116" s="121">
        <v>41</v>
      </c>
      <c r="B116" s="100" t="s">
        <v>264</v>
      </c>
      <c r="C116" s="121">
        <v>33</v>
      </c>
      <c r="D116" s="121">
        <v>3315</v>
      </c>
      <c r="E116" s="121">
        <v>5171</v>
      </c>
      <c r="F116" s="121">
        <v>537</v>
      </c>
      <c r="G116" s="121"/>
      <c r="H116" s="122">
        <v>500000</v>
      </c>
      <c r="I116" s="122">
        <v>1180000</v>
      </c>
      <c r="J116" s="122">
        <v>890936</v>
      </c>
      <c r="K116" s="123">
        <v>1.7818719999999999</v>
      </c>
      <c r="L116" s="123">
        <v>0.75502999999999998</v>
      </c>
      <c r="M116" s="101" t="s">
        <v>150</v>
      </c>
    </row>
    <row r="117" spans="1:13" x14ac:dyDescent="0.2">
      <c r="A117" s="121">
        <v>41</v>
      </c>
      <c r="B117" s="100" t="s">
        <v>264</v>
      </c>
      <c r="C117" s="121">
        <v>61</v>
      </c>
      <c r="D117" s="121">
        <v>6171</v>
      </c>
      <c r="E117" s="121">
        <v>5021</v>
      </c>
      <c r="F117" s="121">
        <v>520</v>
      </c>
      <c r="G117" s="121"/>
      <c r="H117" s="122">
        <v>0</v>
      </c>
      <c r="I117" s="122">
        <v>180000</v>
      </c>
      <c r="J117" s="122">
        <v>180000</v>
      </c>
      <c r="K117" s="123">
        <v>0</v>
      </c>
      <c r="L117" s="123">
        <v>1</v>
      </c>
      <c r="M117" s="101" t="s">
        <v>272</v>
      </c>
    </row>
    <row r="118" spans="1:13" x14ac:dyDescent="0.2">
      <c r="A118" s="121">
        <v>41</v>
      </c>
      <c r="B118" s="100" t="s">
        <v>264</v>
      </c>
      <c r="C118" s="121">
        <v>61</v>
      </c>
      <c r="D118" s="121">
        <v>6171</v>
      </c>
      <c r="E118" s="121">
        <v>5031</v>
      </c>
      <c r="F118" s="121">
        <v>520</v>
      </c>
      <c r="G118" s="121"/>
      <c r="H118" s="122">
        <v>0</v>
      </c>
      <c r="I118" s="122">
        <v>45000</v>
      </c>
      <c r="J118" s="122">
        <v>44850</v>
      </c>
      <c r="K118" s="123">
        <v>0</v>
      </c>
      <c r="L118" s="123">
        <v>0.99666600000000005</v>
      </c>
      <c r="M118" s="101" t="s">
        <v>273</v>
      </c>
    </row>
    <row r="119" spans="1:13" x14ac:dyDescent="0.2">
      <c r="A119" s="121">
        <v>41</v>
      </c>
      <c r="B119" s="100" t="s">
        <v>264</v>
      </c>
      <c r="C119" s="121">
        <v>61</v>
      </c>
      <c r="D119" s="121">
        <v>6171</v>
      </c>
      <c r="E119" s="121">
        <v>5032</v>
      </c>
      <c r="F119" s="121">
        <v>520</v>
      </c>
      <c r="G119" s="121"/>
      <c r="H119" s="122">
        <v>0</v>
      </c>
      <c r="I119" s="122">
        <v>16200</v>
      </c>
      <c r="J119" s="122">
        <v>16200</v>
      </c>
      <c r="K119" s="123">
        <v>0</v>
      </c>
      <c r="L119" s="123">
        <v>1</v>
      </c>
      <c r="M119" s="101" t="s">
        <v>274</v>
      </c>
    </row>
    <row r="120" spans="1:13" x14ac:dyDescent="0.2">
      <c r="A120" s="121">
        <v>41</v>
      </c>
      <c r="B120" s="100" t="s">
        <v>264</v>
      </c>
      <c r="C120" s="121">
        <v>61</v>
      </c>
      <c r="D120" s="121">
        <v>6171</v>
      </c>
      <c r="E120" s="121">
        <v>5122</v>
      </c>
      <c r="F120" s="121">
        <v>517</v>
      </c>
      <c r="G120" s="121"/>
      <c r="H120" s="122">
        <v>0</v>
      </c>
      <c r="I120" s="122">
        <v>10000</v>
      </c>
      <c r="J120" s="122">
        <v>10000</v>
      </c>
      <c r="K120" s="123">
        <v>0</v>
      </c>
      <c r="L120" s="123">
        <v>1</v>
      </c>
      <c r="M120" s="101" t="s">
        <v>539</v>
      </c>
    </row>
    <row r="121" spans="1:13" ht="13.5" customHeight="1" x14ac:dyDescent="0.2">
      <c r="A121" s="121">
        <v>41</v>
      </c>
      <c r="B121" s="100" t="s">
        <v>264</v>
      </c>
      <c r="C121" s="121">
        <v>61</v>
      </c>
      <c r="D121" s="121">
        <v>6171</v>
      </c>
      <c r="E121" s="121">
        <v>5122</v>
      </c>
      <c r="F121" s="121">
        <v>521</v>
      </c>
      <c r="G121" s="121"/>
      <c r="H121" s="122">
        <v>0</v>
      </c>
      <c r="I121" s="122">
        <v>1500</v>
      </c>
      <c r="J121" s="122">
        <v>1446</v>
      </c>
      <c r="K121" s="123">
        <v>0</v>
      </c>
      <c r="L121" s="123">
        <v>0.96399999999999997</v>
      </c>
      <c r="M121" s="101" t="s">
        <v>540</v>
      </c>
    </row>
    <row r="122" spans="1:13" x14ac:dyDescent="0.2">
      <c r="A122" s="121">
        <v>41</v>
      </c>
      <c r="B122" s="100" t="s">
        <v>264</v>
      </c>
      <c r="C122" s="121">
        <v>61</v>
      </c>
      <c r="D122" s="121">
        <v>6171</v>
      </c>
      <c r="E122" s="121">
        <v>5169</v>
      </c>
      <c r="F122" s="121">
        <v>514</v>
      </c>
      <c r="G122" s="121"/>
      <c r="H122" s="122">
        <v>0</v>
      </c>
      <c r="I122" s="122">
        <v>80000</v>
      </c>
      <c r="J122" s="122">
        <v>75570</v>
      </c>
      <c r="K122" s="123">
        <v>0</v>
      </c>
      <c r="L122" s="123">
        <v>0.94462500000000005</v>
      </c>
      <c r="M122" s="101" t="s">
        <v>447</v>
      </c>
    </row>
    <row r="123" spans="1:13" x14ac:dyDescent="0.2">
      <c r="A123" s="121">
        <v>41</v>
      </c>
      <c r="B123" s="100" t="s">
        <v>264</v>
      </c>
      <c r="C123" s="121">
        <v>61</v>
      </c>
      <c r="D123" s="121">
        <v>6171</v>
      </c>
      <c r="E123" s="121">
        <v>5169</v>
      </c>
      <c r="F123" s="121">
        <v>517</v>
      </c>
      <c r="G123" s="121"/>
      <c r="H123" s="122">
        <v>0</v>
      </c>
      <c r="I123" s="122">
        <v>40000</v>
      </c>
      <c r="J123" s="122">
        <v>38476.720000000001</v>
      </c>
      <c r="K123" s="123">
        <v>0</v>
      </c>
      <c r="L123" s="123">
        <v>0.96191800000000005</v>
      </c>
      <c r="M123" s="101" t="s">
        <v>16</v>
      </c>
    </row>
    <row r="124" spans="1:13" x14ac:dyDescent="0.2">
      <c r="A124" s="121">
        <v>41</v>
      </c>
      <c r="B124" s="100" t="s">
        <v>264</v>
      </c>
      <c r="C124" s="121">
        <v>61</v>
      </c>
      <c r="D124" s="121">
        <v>6171</v>
      </c>
      <c r="E124" s="121">
        <v>5169</v>
      </c>
      <c r="F124" s="121">
        <v>520</v>
      </c>
      <c r="G124" s="121"/>
      <c r="H124" s="122">
        <v>1000000</v>
      </c>
      <c r="I124" s="122">
        <v>1708800</v>
      </c>
      <c r="J124" s="122">
        <v>1065479</v>
      </c>
      <c r="K124" s="123">
        <v>1.0654790000000001</v>
      </c>
      <c r="L124" s="123">
        <v>0.62352399999999997</v>
      </c>
      <c r="M124" s="101" t="s">
        <v>367</v>
      </c>
    </row>
    <row r="125" spans="1:13" x14ac:dyDescent="0.2">
      <c r="A125" s="121">
        <v>41</v>
      </c>
      <c r="B125" s="100" t="s">
        <v>264</v>
      </c>
      <c r="C125" s="121">
        <v>61</v>
      </c>
      <c r="D125" s="121">
        <v>6171</v>
      </c>
      <c r="E125" s="121">
        <v>5169</v>
      </c>
      <c r="F125" s="121">
        <v>521</v>
      </c>
      <c r="G125" s="121"/>
      <c r="H125" s="122">
        <v>1000000</v>
      </c>
      <c r="I125" s="122">
        <v>948500</v>
      </c>
      <c r="J125" s="122">
        <v>870248.75</v>
      </c>
      <c r="K125" s="123">
        <v>0.87024800000000002</v>
      </c>
      <c r="L125" s="123">
        <v>0.91749999999999998</v>
      </c>
      <c r="M125" s="101" t="s">
        <v>114</v>
      </c>
    </row>
    <row r="126" spans="1:13" x14ac:dyDescent="0.2">
      <c r="A126" s="121">
        <v>41</v>
      </c>
      <c r="B126" s="100" t="s">
        <v>264</v>
      </c>
      <c r="C126" s="121">
        <v>61</v>
      </c>
      <c r="D126" s="121">
        <v>6171</v>
      </c>
      <c r="E126" s="121">
        <v>5171</v>
      </c>
      <c r="F126" s="121">
        <v>550</v>
      </c>
      <c r="G126" s="121"/>
      <c r="H126" s="122">
        <v>0</v>
      </c>
      <c r="I126" s="122">
        <v>10000</v>
      </c>
      <c r="J126" s="122">
        <v>8526</v>
      </c>
      <c r="K126" s="123">
        <v>0</v>
      </c>
      <c r="L126" s="123">
        <v>0.85260000000000002</v>
      </c>
      <c r="M126" s="101" t="s">
        <v>541</v>
      </c>
    </row>
    <row r="127" spans="1:13" x14ac:dyDescent="0.2">
      <c r="A127" s="121">
        <v>41</v>
      </c>
      <c r="B127" s="100" t="s">
        <v>264</v>
      </c>
      <c r="C127" s="121">
        <v>61</v>
      </c>
      <c r="D127" s="121">
        <v>6171</v>
      </c>
      <c r="E127" s="121">
        <v>5909</v>
      </c>
      <c r="F127" s="121">
        <v>517</v>
      </c>
      <c r="G127" s="121"/>
      <c r="H127" s="122">
        <v>0</v>
      </c>
      <c r="I127" s="122">
        <v>70000</v>
      </c>
      <c r="J127" s="122">
        <v>70000</v>
      </c>
      <c r="K127" s="123">
        <v>0</v>
      </c>
      <c r="L127" s="123">
        <v>1</v>
      </c>
      <c r="M127" s="101" t="s">
        <v>706</v>
      </c>
    </row>
    <row r="128" spans="1:13" x14ac:dyDescent="0.2">
      <c r="A128" s="61">
        <v>41</v>
      </c>
      <c r="B128" s="92" t="s">
        <v>264</v>
      </c>
      <c r="C128" s="61"/>
      <c r="D128" s="61"/>
      <c r="E128" s="61"/>
      <c r="F128" s="61"/>
      <c r="G128" s="61"/>
      <c r="H128" s="62">
        <v>2750000</v>
      </c>
      <c r="I128" s="62">
        <v>6128000</v>
      </c>
      <c r="J128" s="62">
        <v>4318525.57</v>
      </c>
      <c r="K128" s="63">
        <v>1.5703729345454545</v>
      </c>
      <c r="L128" s="63">
        <v>0.70472023009138385</v>
      </c>
      <c r="M128" s="64" t="s">
        <v>266</v>
      </c>
    </row>
    <row r="129" spans="1:13" x14ac:dyDescent="0.2">
      <c r="A129" s="121">
        <v>41</v>
      </c>
      <c r="B129" s="100" t="s">
        <v>270</v>
      </c>
      <c r="C129" s="121">
        <v>22</v>
      </c>
      <c r="D129" s="121">
        <v>2212</v>
      </c>
      <c r="E129" s="121">
        <v>6121</v>
      </c>
      <c r="F129" s="121">
        <v>516</v>
      </c>
      <c r="G129" s="121"/>
      <c r="H129" s="122">
        <v>300000</v>
      </c>
      <c r="I129" s="122">
        <v>0</v>
      </c>
      <c r="J129" s="122">
        <v>0</v>
      </c>
      <c r="K129" s="123">
        <v>0</v>
      </c>
      <c r="L129" s="123">
        <v>0</v>
      </c>
      <c r="M129" s="101" t="s">
        <v>366</v>
      </c>
    </row>
    <row r="130" spans="1:13" x14ac:dyDescent="0.2">
      <c r="A130" s="121">
        <v>41</v>
      </c>
      <c r="B130" s="100" t="s">
        <v>270</v>
      </c>
      <c r="C130" s="121">
        <v>22</v>
      </c>
      <c r="D130" s="121">
        <v>2212</v>
      </c>
      <c r="E130" s="121">
        <v>6121</v>
      </c>
      <c r="F130" s="121">
        <v>545</v>
      </c>
      <c r="G130" s="121"/>
      <c r="H130" s="122">
        <v>300000</v>
      </c>
      <c r="I130" s="122">
        <v>0</v>
      </c>
      <c r="J130" s="122">
        <v>0</v>
      </c>
      <c r="K130" s="123">
        <v>0</v>
      </c>
      <c r="L130" s="123">
        <v>0</v>
      </c>
      <c r="M130" s="101" t="s">
        <v>365</v>
      </c>
    </row>
    <row r="131" spans="1:13" x14ac:dyDescent="0.2">
      <c r="A131" s="121">
        <v>41</v>
      </c>
      <c r="B131" s="100" t="s">
        <v>270</v>
      </c>
      <c r="C131" s="121">
        <v>22</v>
      </c>
      <c r="D131" s="121">
        <v>2212</v>
      </c>
      <c r="E131" s="121">
        <v>6121</v>
      </c>
      <c r="F131" s="121">
        <v>562</v>
      </c>
      <c r="G131" s="121"/>
      <c r="H131" s="122">
        <v>0</v>
      </c>
      <c r="I131" s="122">
        <v>150000</v>
      </c>
      <c r="J131" s="122">
        <v>96280</v>
      </c>
      <c r="K131" s="123">
        <v>0</v>
      </c>
      <c r="L131" s="123">
        <v>0.64186600000000005</v>
      </c>
      <c r="M131" s="101" t="s">
        <v>571</v>
      </c>
    </row>
    <row r="132" spans="1:13" x14ac:dyDescent="0.2">
      <c r="A132" s="121">
        <v>41</v>
      </c>
      <c r="B132" s="100" t="s">
        <v>270</v>
      </c>
      <c r="C132" s="121">
        <v>22</v>
      </c>
      <c r="D132" s="121">
        <v>2219</v>
      </c>
      <c r="E132" s="121">
        <v>6121</v>
      </c>
      <c r="F132" s="121">
        <v>505</v>
      </c>
      <c r="G132" s="121"/>
      <c r="H132" s="122">
        <v>250000</v>
      </c>
      <c r="I132" s="122">
        <v>0</v>
      </c>
      <c r="J132" s="122">
        <v>0</v>
      </c>
      <c r="K132" s="123">
        <v>0</v>
      </c>
      <c r="L132" s="123">
        <v>0</v>
      </c>
      <c r="M132" s="101" t="s">
        <v>243</v>
      </c>
    </row>
    <row r="133" spans="1:13" x14ac:dyDescent="0.2">
      <c r="A133" s="121">
        <v>41</v>
      </c>
      <c r="B133" s="100" t="s">
        <v>270</v>
      </c>
      <c r="C133" s="121">
        <v>22</v>
      </c>
      <c r="D133" s="121">
        <v>2219</v>
      </c>
      <c r="E133" s="121">
        <v>6121</v>
      </c>
      <c r="F133" s="121">
        <v>506</v>
      </c>
      <c r="G133" s="121"/>
      <c r="H133" s="122">
        <v>150000</v>
      </c>
      <c r="I133" s="122">
        <v>250000</v>
      </c>
      <c r="J133" s="122">
        <v>0</v>
      </c>
      <c r="K133" s="123">
        <v>0</v>
      </c>
      <c r="L133" s="123">
        <v>0</v>
      </c>
      <c r="M133" s="101" t="s">
        <v>448</v>
      </c>
    </row>
    <row r="134" spans="1:13" x14ac:dyDescent="0.2">
      <c r="A134" s="121">
        <v>41</v>
      </c>
      <c r="B134" s="100" t="s">
        <v>270</v>
      </c>
      <c r="C134" s="121">
        <v>22</v>
      </c>
      <c r="D134" s="121">
        <v>2219</v>
      </c>
      <c r="E134" s="121">
        <v>6121</v>
      </c>
      <c r="F134" s="121">
        <v>552</v>
      </c>
      <c r="G134" s="121"/>
      <c r="H134" s="122">
        <v>500000</v>
      </c>
      <c r="I134" s="122">
        <v>200000</v>
      </c>
      <c r="J134" s="122">
        <v>0</v>
      </c>
      <c r="K134" s="123">
        <v>0</v>
      </c>
      <c r="L134" s="123">
        <v>0</v>
      </c>
      <c r="M134" s="101" t="s">
        <v>275</v>
      </c>
    </row>
    <row r="135" spans="1:13" x14ac:dyDescent="0.2">
      <c r="A135" s="121">
        <v>41</v>
      </c>
      <c r="B135" s="100" t="s">
        <v>270</v>
      </c>
      <c r="C135" s="121">
        <v>31</v>
      </c>
      <c r="D135" s="121">
        <v>3111</v>
      </c>
      <c r="E135" s="121">
        <v>6121</v>
      </c>
      <c r="F135" s="121">
        <v>571</v>
      </c>
      <c r="G135" s="121"/>
      <c r="H135" s="122">
        <v>1000000</v>
      </c>
      <c r="I135" s="122">
        <v>300000</v>
      </c>
      <c r="J135" s="122">
        <v>237160</v>
      </c>
      <c r="K135" s="123">
        <v>0.23716000000000001</v>
      </c>
      <c r="L135" s="123">
        <v>0.79053300000000004</v>
      </c>
      <c r="M135" s="101" t="s">
        <v>449</v>
      </c>
    </row>
    <row r="136" spans="1:13" x14ac:dyDescent="0.2">
      <c r="A136" s="121">
        <v>41</v>
      </c>
      <c r="B136" s="100" t="s">
        <v>270</v>
      </c>
      <c r="C136" s="121">
        <v>31</v>
      </c>
      <c r="D136" s="121">
        <v>3113</v>
      </c>
      <c r="E136" s="121">
        <v>6122</v>
      </c>
      <c r="F136" s="121">
        <v>14055</v>
      </c>
      <c r="G136" s="121"/>
      <c r="H136" s="122">
        <v>0</v>
      </c>
      <c r="I136" s="122">
        <v>250000</v>
      </c>
      <c r="J136" s="122">
        <v>249118</v>
      </c>
      <c r="K136" s="123">
        <v>0</v>
      </c>
      <c r="L136" s="123">
        <v>0.99647200000000002</v>
      </c>
      <c r="M136" s="101" t="s">
        <v>707</v>
      </c>
    </row>
    <row r="137" spans="1:13" x14ac:dyDescent="0.2">
      <c r="A137" s="121">
        <v>41</v>
      </c>
      <c r="B137" s="100" t="s">
        <v>270</v>
      </c>
      <c r="C137" s="121">
        <v>33</v>
      </c>
      <c r="D137" s="121">
        <v>3315</v>
      </c>
      <c r="E137" s="121">
        <v>6127</v>
      </c>
      <c r="F137" s="121"/>
      <c r="G137" s="121"/>
      <c r="H137" s="122">
        <v>0</v>
      </c>
      <c r="I137" s="122">
        <v>20000</v>
      </c>
      <c r="J137" s="122">
        <v>11400</v>
      </c>
      <c r="K137" s="123">
        <v>0</v>
      </c>
      <c r="L137" s="123">
        <v>0.56999999999999995</v>
      </c>
      <c r="M137" s="101" t="s">
        <v>708</v>
      </c>
    </row>
    <row r="138" spans="1:13" x14ac:dyDescent="0.2">
      <c r="A138" s="121">
        <v>41</v>
      </c>
      <c r="B138" s="100" t="s">
        <v>270</v>
      </c>
      <c r="C138" s="121">
        <v>33</v>
      </c>
      <c r="D138" s="121">
        <v>3322</v>
      </c>
      <c r="E138" s="121">
        <v>6121</v>
      </c>
      <c r="F138" s="121">
        <v>546</v>
      </c>
      <c r="G138" s="121"/>
      <c r="H138" s="122">
        <v>25100000</v>
      </c>
      <c r="I138" s="122">
        <v>2643400</v>
      </c>
      <c r="J138" s="122">
        <v>2519960.1800000002</v>
      </c>
      <c r="K138" s="123">
        <v>0.100396</v>
      </c>
      <c r="L138" s="123">
        <v>0.95330199999999998</v>
      </c>
      <c r="M138" s="101" t="s">
        <v>709</v>
      </c>
    </row>
    <row r="139" spans="1:13" x14ac:dyDescent="0.2">
      <c r="A139" s="121">
        <v>41</v>
      </c>
      <c r="B139" s="100" t="s">
        <v>270</v>
      </c>
      <c r="C139" s="121">
        <v>33</v>
      </c>
      <c r="D139" s="121">
        <v>3322</v>
      </c>
      <c r="E139" s="121">
        <v>6121</v>
      </c>
      <c r="F139" s="121">
        <v>546</v>
      </c>
      <c r="G139" s="121">
        <v>17968</v>
      </c>
      <c r="H139" s="122">
        <v>0</v>
      </c>
      <c r="I139" s="122">
        <v>1248900</v>
      </c>
      <c r="J139" s="122">
        <v>1248823.83</v>
      </c>
      <c r="K139" s="123">
        <v>0</v>
      </c>
      <c r="L139" s="123">
        <v>0.99993900000000002</v>
      </c>
      <c r="M139" s="101" t="s">
        <v>450</v>
      </c>
    </row>
    <row r="140" spans="1:13" x14ac:dyDescent="0.2">
      <c r="A140" s="121">
        <v>41</v>
      </c>
      <c r="B140" s="100" t="s">
        <v>270</v>
      </c>
      <c r="C140" s="121">
        <v>33</v>
      </c>
      <c r="D140" s="121">
        <v>3322</v>
      </c>
      <c r="E140" s="121">
        <v>6121</v>
      </c>
      <c r="F140" s="121">
        <v>546</v>
      </c>
      <c r="G140" s="121">
        <v>17969</v>
      </c>
      <c r="H140" s="122">
        <v>0</v>
      </c>
      <c r="I140" s="122">
        <v>21207700</v>
      </c>
      <c r="J140" s="122">
        <v>21207692.739999998</v>
      </c>
      <c r="K140" s="123">
        <v>0</v>
      </c>
      <c r="L140" s="123">
        <v>0.99999899999999997</v>
      </c>
      <c r="M140" s="101" t="s">
        <v>450</v>
      </c>
    </row>
    <row r="141" spans="1:13" x14ac:dyDescent="0.2">
      <c r="A141" s="121">
        <v>41</v>
      </c>
      <c r="B141" s="100" t="s">
        <v>270</v>
      </c>
      <c r="C141" s="121">
        <v>33</v>
      </c>
      <c r="D141" s="121">
        <v>3322</v>
      </c>
      <c r="E141" s="121">
        <v>6121</v>
      </c>
      <c r="F141" s="121">
        <v>564</v>
      </c>
      <c r="G141" s="121"/>
      <c r="H141" s="122">
        <v>34700000</v>
      </c>
      <c r="I141" s="122">
        <v>13469600</v>
      </c>
      <c r="J141" s="122">
        <v>2498174</v>
      </c>
      <c r="K141" s="123">
        <v>7.1993000000000001E-2</v>
      </c>
      <c r="L141" s="123">
        <v>0.18546699999999999</v>
      </c>
      <c r="M141" s="101" t="s">
        <v>451</v>
      </c>
    </row>
    <row r="142" spans="1:13" x14ac:dyDescent="0.2">
      <c r="A142" s="121">
        <v>41</v>
      </c>
      <c r="B142" s="100" t="s">
        <v>270</v>
      </c>
      <c r="C142" s="121">
        <v>33</v>
      </c>
      <c r="D142" s="121">
        <v>3322</v>
      </c>
      <c r="E142" s="121">
        <v>6121</v>
      </c>
      <c r="F142" s="121">
        <v>564</v>
      </c>
      <c r="G142" s="121">
        <v>17968</v>
      </c>
      <c r="H142" s="122">
        <v>0</v>
      </c>
      <c r="I142" s="122">
        <v>1181000</v>
      </c>
      <c r="J142" s="122">
        <v>1180937</v>
      </c>
      <c r="K142" s="123">
        <v>0</v>
      </c>
      <c r="L142" s="123">
        <v>0.999946</v>
      </c>
      <c r="M142" s="101" t="s">
        <v>452</v>
      </c>
    </row>
    <row r="143" spans="1:13" x14ac:dyDescent="0.2">
      <c r="A143" s="121">
        <v>41</v>
      </c>
      <c r="B143" s="100" t="s">
        <v>270</v>
      </c>
      <c r="C143" s="121">
        <v>33</v>
      </c>
      <c r="D143" s="121">
        <v>3322</v>
      </c>
      <c r="E143" s="121">
        <v>6121</v>
      </c>
      <c r="F143" s="121">
        <v>564</v>
      </c>
      <c r="G143" s="121">
        <v>17969</v>
      </c>
      <c r="H143" s="122">
        <v>0</v>
      </c>
      <c r="I143" s="122">
        <v>20049400</v>
      </c>
      <c r="J143" s="122">
        <v>20049339</v>
      </c>
      <c r="K143" s="123">
        <v>0</v>
      </c>
      <c r="L143" s="123">
        <v>0.999996</v>
      </c>
      <c r="M143" s="101" t="s">
        <v>452</v>
      </c>
    </row>
    <row r="144" spans="1:13" x14ac:dyDescent="0.2">
      <c r="A144" s="121">
        <v>41</v>
      </c>
      <c r="B144" s="100" t="s">
        <v>270</v>
      </c>
      <c r="C144" s="121">
        <v>36</v>
      </c>
      <c r="D144" s="121">
        <v>3631</v>
      </c>
      <c r="E144" s="121">
        <v>6121</v>
      </c>
      <c r="F144" s="121">
        <v>554</v>
      </c>
      <c r="G144" s="121"/>
      <c r="H144" s="122">
        <v>0</v>
      </c>
      <c r="I144" s="122">
        <v>777500</v>
      </c>
      <c r="J144" s="122">
        <v>777447.5</v>
      </c>
      <c r="K144" s="123">
        <v>0</v>
      </c>
      <c r="L144" s="123">
        <v>0.99993200000000004</v>
      </c>
      <c r="M144" s="101" t="s">
        <v>710</v>
      </c>
    </row>
    <row r="145" spans="1:13" x14ac:dyDescent="0.2">
      <c r="A145" s="121">
        <v>41</v>
      </c>
      <c r="B145" s="100" t="s">
        <v>270</v>
      </c>
      <c r="C145" s="121">
        <v>36</v>
      </c>
      <c r="D145" s="121">
        <v>3631</v>
      </c>
      <c r="E145" s="121">
        <v>6122</v>
      </c>
      <c r="F145" s="121">
        <v>554</v>
      </c>
      <c r="G145" s="121"/>
      <c r="H145" s="122">
        <v>1000000</v>
      </c>
      <c r="I145" s="122">
        <v>222500</v>
      </c>
      <c r="J145" s="122">
        <v>0</v>
      </c>
      <c r="K145" s="123">
        <v>0</v>
      </c>
      <c r="L145" s="123">
        <v>0</v>
      </c>
      <c r="M145" s="101" t="s">
        <v>276</v>
      </c>
    </row>
    <row r="146" spans="1:13" x14ac:dyDescent="0.2">
      <c r="A146" s="121">
        <v>41</v>
      </c>
      <c r="B146" s="100" t="s">
        <v>270</v>
      </c>
      <c r="C146" s="121">
        <v>36</v>
      </c>
      <c r="D146" s="121">
        <v>3639</v>
      </c>
      <c r="E146" s="121">
        <v>6121</v>
      </c>
      <c r="F146" s="121"/>
      <c r="G146" s="121"/>
      <c r="H146" s="122">
        <v>0</v>
      </c>
      <c r="I146" s="122">
        <v>2200000</v>
      </c>
      <c r="J146" s="122">
        <v>2000000</v>
      </c>
      <c r="K146" s="123">
        <v>0</v>
      </c>
      <c r="L146" s="123">
        <v>0.90908999999999995</v>
      </c>
      <c r="M146" s="101" t="s">
        <v>572</v>
      </c>
    </row>
    <row r="147" spans="1:13" x14ac:dyDescent="0.2">
      <c r="A147" s="121">
        <v>41</v>
      </c>
      <c r="B147" s="100" t="s">
        <v>270</v>
      </c>
      <c r="C147" s="121">
        <v>36</v>
      </c>
      <c r="D147" s="121">
        <v>3639</v>
      </c>
      <c r="E147" s="121">
        <v>6130</v>
      </c>
      <c r="F147" s="121">
        <v>55</v>
      </c>
      <c r="G147" s="121"/>
      <c r="H147" s="122">
        <v>400000</v>
      </c>
      <c r="I147" s="122">
        <v>4400000</v>
      </c>
      <c r="J147" s="122">
        <v>2540427</v>
      </c>
      <c r="K147" s="123">
        <v>6.3510669999999996</v>
      </c>
      <c r="L147" s="123">
        <v>0.57736900000000002</v>
      </c>
      <c r="M147" s="101" t="s">
        <v>151</v>
      </c>
    </row>
    <row r="148" spans="1:13" x14ac:dyDescent="0.2">
      <c r="A148" s="121">
        <v>41</v>
      </c>
      <c r="B148" s="100" t="s">
        <v>270</v>
      </c>
      <c r="C148" s="121">
        <v>53</v>
      </c>
      <c r="D148" s="121">
        <v>5311</v>
      </c>
      <c r="E148" s="121">
        <v>6121</v>
      </c>
      <c r="F148" s="121">
        <v>573</v>
      </c>
      <c r="G148" s="121">
        <v>531</v>
      </c>
      <c r="H148" s="122">
        <v>0</v>
      </c>
      <c r="I148" s="122">
        <v>600000</v>
      </c>
      <c r="J148" s="122">
        <v>0</v>
      </c>
      <c r="K148" s="123">
        <v>0</v>
      </c>
      <c r="L148" s="123">
        <v>0</v>
      </c>
      <c r="M148" s="131" t="s">
        <v>711</v>
      </c>
    </row>
    <row r="149" spans="1:13" x14ac:dyDescent="0.2">
      <c r="A149" s="121">
        <v>41</v>
      </c>
      <c r="B149" s="100" t="s">
        <v>270</v>
      </c>
      <c r="C149" s="121">
        <v>55</v>
      </c>
      <c r="D149" s="121">
        <v>5511</v>
      </c>
      <c r="E149" s="121">
        <v>6121</v>
      </c>
      <c r="F149" s="121">
        <v>512</v>
      </c>
      <c r="G149" s="121"/>
      <c r="H149" s="122">
        <v>6350000</v>
      </c>
      <c r="I149" s="122">
        <v>10800000</v>
      </c>
      <c r="J149" s="122">
        <v>10774232.68</v>
      </c>
      <c r="K149" s="123">
        <v>1.6967289999999999</v>
      </c>
      <c r="L149" s="123">
        <v>0.997614</v>
      </c>
      <c r="M149" s="101" t="s">
        <v>453</v>
      </c>
    </row>
    <row r="150" spans="1:13" x14ac:dyDescent="0.2">
      <c r="A150" s="121">
        <v>41</v>
      </c>
      <c r="B150" s="100" t="s">
        <v>270</v>
      </c>
      <c r="C150" s="121">
        <v>55</v>
      </c>
      <c r="D150" s="121">
        <v>5512</v>
      </c>
      <c r="E150" s="121">
        <v>6121</v>
      </c>
      <c r="F150" s="121">
        <v>5412</v>
      </c>
      <c r="G150" s="121"/>
      <c r="H150" s="122">
        <v>0</v>
      </c>
      <c r="I150" s="122">
        <v>1065000</v>
      </c>
      <c r="J150" s="122">
        <v>1024789</v>
      </c>
      <c r="K150" s="123">
        <v>0</v>
      </c>
      <c r="L150" s="123">
        <v>0.96224299999999996</v>
      </c>
      <c r="M150" s="101" t="s">
        <v>712</v>
      </c>
    </row>
    <row r="151" spans="1:13" x14ac:dyDescent="0.2">
      <c r="A151" s="121">
        <v>41</v>
      </c>
      <c r="B151" s="100" t="s">
        <v>270</v>
      </c>
      <c r="C151" s="121">
        <v>55</v>
      </c>
      <c r="D151" s="121">
        <v>5512</v>
      </c>
      <c r="E151" s="121">
        <v>6121</v>
      </c>
      <c r="F151" s="121">
        <v>5412</v>
      </c>
      <c r="G151" s="121">
        <v>551</v>
      </c>
      <c r="H151" s="122">
        <v>0</v>
      </c>
      <c r="I151" s="122">
        <v>639000</v>
      </c>
      <c r="J151" s="122">
        <v>639000</v>
      </c>
      <c r="K151" s="123">
        <v>0</v>
      </c>
      <c r="L151" s="123">
        <v>1</v>
      </c>
      <c r="M151" s="101" t="s">
        <v>713</v>
      </c>
    </row>
    <row r="152" spans="1:13" x14ac:dyDescent="0.2">
      <c r="A152" s="121">
        <v>41</v>
      </c>
      <c r="B152" s="100" t="s">
        <v>270</v>
      </c>
      <c r="C152" s="121">
        <v>61</v>
      </c>
      <c r="D152" s="121">
        <v>6171</v>
      </c>
      <c r="E152" s="121">
        <v>6121</v>
      </c>
      <c r="F152" s="121">
        <v>550</v>
      </c>
      <c r="G152" s="121"/>
      <c r="H152" s="122">
        <v>0</v>
      </c>
      <c r="I152" s="122">
        <v>290000</v>
      </c>
      <c r="J152" s="122">
        <v>48400</v>
      </c>
      <c r="K152" s="123">
        <v>0</v>
      </c>
      <c r="L152" s="123">
        <v>0.16689599999999999</v>
      </c>
      <c r="M152" s="101" t="s">
        <v>573</v>
      </c>
    </row>
    <row r="153" spans="1:13" x14ac:dyDescent="0.2">
      <c r="A153" s="121">
        <v>41</v>
      </c>
      <c r="B153" s="100" t="s">
        <v>270</v>
      </c>
      <c r="C153" s="121">
        <v>61</v>
      </c>
      <c r="D153" s="121">
        <v>6171</v>
      </c>
      <c r="E153" s="121">
        <v>6121</v>
      </c>
      <c r="F153" s="121">
        <v>570</v>
      </c>
      <c r="G153" s="121"/>
      <c r="H153" s="122">
        <v>800000</v>
      </c>
      <c r="I153" s="122">
        <v>0</v>
      </c>
      <c r="J153" s="122">
        <v>0</v>
      </c>
      <c r="K153" s="123">
        <v>0</v>
      </c>
      <c r="L153" s="123">
        <v>0</v>
      </c>
      <c r="M153" s="101" t="s">
        <v>454</v>
      </c>
    </row>
    <row r="154" spans="1:13" x14ac:dyDescent="0.2">
      <c r="A154" s="61">
        <v>41</v>
      </c>
      <c r="B154" s="92" t="s">
        <v>270</v>
      </c>
      <c r="C154" s="61"/>
      <c r="D154" s="61"/>
      <c r="E154" s="61"/>
      <c r="F154" s="61"/>
      <c r="G154" s="61"/>
      <c r="H154" s="62">
        <v>70850000</v>
      </c>
      <c r="I154" s="62">
        <v>81964000</v>
      </c>
      <c r="J154" s="62">
        <v>67103180.93</v>
      </c>
      <c r="K154" s="63">
        <v>0.9471161740296401</v>
      </c>
      <c r="L154" s="63">
        <v>0.81869090002928113</v>
      </c>
      <c r="M154" s="64" t="s">
        <v>200</v>
      </c>
    </row>
    <row r="155" spans="1:13" x14ac:dyDescent="0.2">
      <c r="A155" s="57">
        <v>41</v>
      </c>
      <c r="B155" s="91"/>
      <c r="C155" s="57"/>
      <c r="D155" s="57"/>
      <c r="E155" s="57"/>
      <c r="F155" s="57"/>
      <c r="G155" s="57"/>
      <c r="H155" s="58">
        <v>73600000</v>
      </c>
      <c r="I155" s="58">
        <v>88092000</v>
      </c>
      <c r="J155" s="58">
        <v>71421706.5</v>
      </c>
      <c r="K155" s="59">
        <v>0.97040362092391308</v>
      </c>
      <c r="L155" s="59">
        <v>0.81076268560141673</v>
      </c>
      <c r="M155" s="60" t="s">
        <v>152</v>
      </c>
    </row>
    <row r="156" spans="1:13" x14ac:dyDescent="0.2">
      <c r="A156" s="121">
        <v>42</v>
      </c>
      <c r="B156" s="100" t="s">
        <v>264</v>
      </c>
      <c r="C156" s="121">
        <v>61</v>
      </c>
      <c r="D156" s="121">
        <v>6171</v>
      </c>
      <c r="E156" s="121">
        <v>5163</v>
      </c>
      <c r="F156" s="121"/>
      <c r="G156" s="121"/>
      <c r="H156" s="122">
        <v>600000</v>
      </c>
      <c r="I156" s="122">
        <v>600000</v>
      </c>
      <c r="J156" s="122">
        <v>365763.93</v>
      </c>
      <c r="K156" s="123">
        <v>0.60960599999999998</v>
      </c>
      <c r="L156" s="123">
        <v>0.60960599999999998</v>
      </c>
      <c r="M156" s="101" t="s">
        <v>455</v>
      </c>
    </row>
    <row r="157" spans="1:13" x14ac:dyDescent="0.2">
      <c r="A157" s="61">
        <v>42</v>
      </c>
      <c r="B157" s="92" t="s">
        <v>264</v>
      </c>
      <c r="C157" s="61"/>
      <c r="D157" s="61"/>
      <c r="E157" s="61"/>
      <c r="F157" s="61"/>
      <c r="G157" s="61"/>
      <c r="H157" s="62">
        <v>600000</v>
      </c>
      <c r="I157" s="62">
        <v>600000</v>
      </c>
      <c r="J157" s="62">
        <v>365763.93</v>
      </c>
      <c r="K157" s="63">
        <v>0.60960654999999997</v>
      </c>
      <c r="L157" s="63">
        <v>0.60960654999999997</v>
      </c>
      <c r="M157" s="64" t="s">
        <v>266</v>
      </c>
    </row>
    <row r="158" spans="1:13" x14ac:dyDescent="0.2">
      <c r="A158" s="121">
        <v>42</v>
      </c>
      <c r="B158" s="100" t="s">
        <v>270</v>
      </c>
      <c r="C158" s="121">
        <v>61</v>
      </c>
      <c r="D158" s="121">
        <v>6171</v>
      </c>
      <c r="E158" s="121">
        <v>6121</v>
      </c>
      <c r="F158" s="121">
        <v>556</v>
      </c>
      <c r="G158" s="121"/>
      <c r="H158" s="122">
        <v>400000</v>
      </c>
      <c r="I158" s="122">
        <v>400000</v>
      </c>
      <c r="J158" s="122">
        <v>253397</v>
      </c>
      <c r="K158" s="123">
        <v>0.63349200000000006</v>
      </c>
      <c r="L158" s="123">
        <v>0.63349200000000006</v>
      </c>
      <c r="M158" s="101" t="s">
        <v>456</v>
      </c>
    </row>
    <row r="159" spans="1:13" x14ac:dyDescent="0.2">
      <c r="A159" s="121">
        <v>42</v>
      </c>
      <c r="B159" s="100" t="s">
        <v>270</v>
      </c>
      <c r="C159" s="121">
        <v>61</v>
      </c>
      <c r="D159" s="121">
        <v>6171</v>
      </c>
      <c r="E159" s="121">
        <v>6121</v>
      </c>
      <c r="F159" s="121">
        <v>557</v>
      </c>
      <c r="G159" s="121"/>
      <c r="H159" s="122">
        <v>300000</v>
      </c>
      <c r="I159" s="122">
        <v>300000</v>
      </c>
      <c r="J159" s="122">
        <v>0</v>
      </c>
      <c r="K159" s="123">
        <v>0</v>
      </c>
      <c r="L159" s="123">
        <v>0</v>
      </c>
      <c r="M159" s="101" t="s">
        <v>457</v>
      </c>
    </row>
    <row r="160" spans="1:13" x14ac:dyDescent="0.2">
      <c r="A160" s="121">
        <v>42</v>
      </c>
      <c r="B160" s="100" t="s">
        <v>270</v>
      </c>
      <c r="C160" s="121">
        <v>61</v>
      </c>
      <c r="D160" s="121">
        <v>6171</v>
      </c>
      <c r="E160" s="121">
        <v>6121</v>
      </c>
      <c r="F160" s="121">
        <v>568</v>
      </c>
      <c r="G160" s="121"/>
      <c r="H160" s="122">
        <v>3000000</v>
      </c>
      <c r="I160" s="122">
        <v>3000000</v>
      </c>
      <c r="J160" s="122">
        <v>829863.98</v>
      </c>
      <c r="K160" s="123">
        <v>0.27662100000000001</v>
      </c>
      <c r="L160" s="123">
        <v>0.27662100000000001</v>
      </c>
      <c r="M160" s="101" t="s">
        <v>458</v>
      </c>
    </row>
    <row r="161" spans="1:14" x14ac:dyDescent="0.2">
      <c r="A161" s="121">
        <v>42</v>
      </c>
      <c r="B161" s="100" t="s">
        <v>270</v>
      </c>
      <c r="C161" s="121">
        <v>61</v>
      </c>
      <c r="D161" s="121">
        <v>6171</v>
      </c>
      <c r="E161" s="121">
        <v>6121</v>
      </c>
      <c r="F161" s="121">
        <v>569</v>
      </c>
      <c r="G161" s="121"/>
      <c r="H161" s="122">
        <v>1000000</v>
      </c>
      <c r="I161" s="122">
        <v>1000000</v>
      </c>
      <c r="J161" s="122">
        <v>667864</v>
      </c>
      <c r="K161" s="123">
        <v>0.66786400000000001</v>
      </c>
      <c r="L161" s="123">
        <v>0.66786400000000001</v>
      </c>
      <c r="M161" s="101" t="s">
        <v>459</v>
      </c>
    </row>
    <row r="162" spans="1:14" x14ac:dyDescent="0.2">
      <c r="A162" s="61">
        <v>42</v>
      </c>
      <c r="B162" s="92" t="s">
        <v>270</v>
      </c>
      <c r="C162" s="61"/>
      <c r="D162" s="61"/>
      <c r="E162" s="61"/>
      <c r="F162" s="61"/>
      <c r="G162" s="61"/>
      <c r="H162" s="62">
        <v>4700000</v>
      </c>
      <c r="I162" s="62">
        <v>4700000</v>
      </c>
      <c r="J162" s="62">
        <v>1751124.98</v>
      </c>
      <c r="K162" s="63">
        <v>0.37257978297872341</v>
      </c>
      <c r="L162" s="63">
        <v>0.37257978297872341</v>
      </c>
      <c r="M162" s="64" t="s">
        <v>200</v>
      </c>
    </row>
    <row r="163" spans="1:14" x14ac:dyDescent="0.2">
      <c r="A163" s="57">
        <v>42</v>
      </c>
      <c r="B163" s="91"/>
      <c r="C163" s="57"/>
      <c r="D163" s="57"/>
      <c r="E163" s="57"/>
      <c r="F163" s="57"/>
      <c r="G163" s="57"/>
      <c r="H163" s="58">
        <v>5300000</v>
      </c>
      <c r="I163" s="58">
        <v>5300000</v>
      </c>
      <c r="J163" s="58">
        <v>2116888.91</v>
      </c>
      <c r="K163" s="59">
        <v>0.39941300188679246</v>
      </c>
      <c r="L163" s="59">
        <v>0.39941300188679246</v>
      </c>
      <c r="M163" s="60" t="s">
        <v>153</v>
      </c>
    </row>
    <row r="164" spans="1:14" x14ac:dyDescent="0.2">
      <c r="A164" s="121">
        <v>50</v>
      </c>
      <c r="B164" s="100" t="s">
        <v>264</v>
      </c>
      <c r="C164" s="121">
        <v>34</v>
      </c>
      <c r="D164" s="121">
        <v>3429</v>
      </c>
      <c r="E164" s="121">
        <v>5136</v>
      </c>
      <c r="F164" s="121">
        <v>701</v>
      </c>
      <c r="G164" s="121"/>
      <c r="H164" s="122">
        <v>2000</v>
      </c>
      <c r="I164" s="122">
        <v>0</v>
      </c>
      <c r="J164" s="122">
        <v>0</v>
      </c>
      <c r="K164" s="123">
        <v>0</v>
      </c>
      <c r="L164" s="123">
        <v>0</v>
      </c>
      <c r="M164" s="101" t="s">
        <v>154</v>
      </c>
    </row>
    <row r="165" spans="1:14" x14ac:dyDescent="0.2">
      <c r="A165" s="121">
        <v>50</v>
      </c>
      <c r="B165" s="100" t="s">
        <v>264</v>
      </c>
      <c r="C165" s="121">
        <v>34</v>
      </c>
      <c r="D165" s="121">
        <v>3429</v>
      </c>
      <c r="E165" s="121">
        <v>5137</v>
      </c>
      <c r="F165" s="121">
        <v>701</v>
      </c>
      <c r="G165" s="121"/>
      <c r="H165" s="122">
        <v>10000</v>
      </c>
      <c r="I165" s="122">
        <v>19000</v>
      </c>
      <c r="J165" s="122">
        <v>19000</v>
      </c>
      <c r="K165" s="123">
        <v>1.9</v>
      </c>
      <c r="L165" s="123">
        <v>1</v>
      </c>
      <c r="M165" s="101" t="s">
        <v>115</v>
      </c>
    </row>
    <row r="166" spans="1:14" x14ac:dyDescent="0.2">
      <c r="A166" s="121">
        <v>50</v>
      </c>
      <c r="B166" s="100" t="s">
        <v>264</v>
      </c>
      <c r="C166" s="121">
        <v>34</v>
      </c>
      <c r="D166" s="121">
        <v>3429</v>
      </c>
      <c r="E166" s="121">
        <v>5139</v>
      </c>
      <c r="F166" s="121">
        <v>701</v>
      </c>
      <c r="G166" s="121"/>
      <c r="H166" s="122">
        <v>1000</v>
      </c>
      <c r="I166" s="122">
        <v>0</v>
      </c>
      <c r="J166" s="122">
        <v>0</v>
      </c>
      <c r="K166" s="123">
        <v>0</v>
      </c>
      <c r="L166" s="123">
        <v>0</v>
      </c>
      <c r="M166" s="101" t="s">
        <v>15</v>
      </c>
    </row>
    <row r="167" spans="1:14" x14ac:dyDescent="0.2">
      <c r="A167" s="121">
        <v>50</v>
      </c>
      <c r="B167" s="100" t="s">
        <v>264</v>
      </c>
      <c r="C167" s="121">
        <v>34</v>
      </c>
      <c r="D167" s="121">
        <v>3429</v>
      </c>
      <c r="E167" s="121">
        <v>5151</v>
      </c>
      <c r="F167" s="121">
        <v>701</v>
      </c>
      <c r="G167" s="121"/>
      <c r="H167" s="122">
        <v>1000</v>
      </c>
      <c r="I167" s="122">
        <v>1000</v>
      </c>
      <c r="J167" s="122">
        <v>875.27</v>
      </c>
      <c r="K167" s="123">
        <v>0.87526999999999999</v>
      </c>
      <c r="L167" s="123">
        <v>0.87526999999999999</v>
      </c>
      <c r="M167" s="101" t="s">
        <v>155</v>
      </c>
    </row>
    <row r="168" spans="1:14" x14ac:dyDescent="0.2">
      <c r="A168" s="121">
        <v>50</v>
      </c>
      <c r="B168" s="100" t="s">
        <v>264</v>
      </c>
      <c r="C168" s="121">
        <v>34</v>
      </c>
      <c r="D168" s="121">
        <v>3429</v>
      </c>
      <c r="E168" s="121">
        <v>5154</v>
      </c>
      <c r="F168" s="121">
        <v>701</v>
      </c>
      <c r="G168" s="121"/>
      <c r="H168" s="122">
        <v>4000</v>
      </c>
      <c r="I168" s="122">
        <v>4000</v>
      </c>
      <c r="J168" s="122">
        <v>3000</v>
      </c>
      <c r="K168" s="123">
        <v>0.75</v>
      </c>
      <c r="L168" s="123">
        <v>0.75</v>
      </c>
      <c r="M168" s="101" t="s">
        <v>1071</v>
      </c>
    </row>
    <row r="169" spans="1:14" x14ac:dyDescent="0.2">
      <c r="A169" s="121">
        <v>50</v>
      </c>
      <c r="B169" s="100" t="s">
        <v>264</v>
      </c>
      <c r="C169" s="121">
        <v>34</v>
      </c>
      <c r="D169" s="121">
        <v>3429</v>
      </c>
      <c r="E169" s="121">
        <v>5169</v>
      </c>
      <c r="F169" s="121">
        <v>701</v>
      </c>
      <c r="G169" s="121"/>
      <c r="H169" s="122">
        <v>30000</v>
      </c>
      <c r="I169" s="122">
        <v>24000</v>
      </c>
      <c r="J169" s="122">
        <v>23731.26</v>
      </c>
      <c r="K169" s="123">
        <v>0.79104200000000002</v>
      </c>
      <c r="L169" s="123">
        <v>0.98880199999999996</v>
      </c>
      <c r="M169" s="101" t="s">
        <v>277</v>
      </c>
    </row>
    <row r="170" spans="1:14" x14ac:dyDescent="0.2">
      <c r="A170" s="121">
        <v>50</v>
      </c>
      <c r="B170" s="100" t="s">
        <v>264</v>
      </c>
      <c r="C170" s="121">
        <v>39</v>
      </c>
      <c r="D170" s="121">
        <v>3900</v>
      </c>
      <c r="E170" s="121">
        <v>5169</v>
      </c>
      <c r="F170" s="121">
        <v>709</v>
      </c>
      <c r="G170" s="121"/>
      <c r="H170" s="122">
        <v>300000</v>
      </c>
      <c r="I170" s="122">
        <v>300000</v>
      </c>
      <c r="J170" s="122">
        <v>12006</v>
      </c>
      <c r="K170" s="123">
        <v>4.002E-2</v>
      </c>
      <c r="L170" s="123">
        <v>4.002E-2</v>
      </c>
      <c r="M170" s="101" t="s">
        <v>460</v>
      </c>
    </row>
    <row r="171" spans="1:14" x14ac:dyDescent="0.2">
      <c r="A171" s="121">
        <v>50</v>
      </c>
      <c r="B171" s="100" t="s">
        <v>264</v>
      </c>
      <c r="C171" s="121">
        <v>43</v>
      </c>
      <c r="D171" s="121">
        <v>4339</v>
      </c>
      <c r="E171" s="121">
        <v>5011</v>
      </c>
      <c r="F171" s="121"/>
      <c r="G171" s="121">
        <v>13010</v>
      </c>
      <c r="H171" s="122">
        <v>432000</v>
      </c>
      <c r="I171" s="122">
        <v>741900</v>
      </c>
      <c r="J171" s="122">
        <v>195915</v>
      </c>
      <c r="K171" s="123">
        <v>0.45350600000000002</v>
      </c>
      <c r="L171" s="123">
        <v>0.264071</v>
      </c>
      <c r="M171" s="101" t="s">
        <v>461</v>
      </c>
    </row>
    <row r="172" spans="1:14" x14ac:dyDescent="0.2">
      <c r="A172" s="121">
        <v>50</v>
      </c>
      <c r="B172" s="100" t="s">
        <v>264</v>
      </c>
      <c r="C172" s="121">
        <v>43</v>
      </c>
      <c r="D172" s="121">
        <v>4339</v>
      </c>
      <c r="E172" s="121">
        <v>5031</v>
      </c>
      <c r="F172" s="121"/>
      <c r="G172" s="121">
        <v>13010</v>
      </c>
      <c r="H172" s="122">
        <v>0</v>
      </c>
      <c r="I172" s="122">
        <v>48900</v>
      </c>
      <c r="J172" s="122">
        <v>48851</v>
      </c>
      <c r="K172" s="123">
        <v>0</v>
      </c>
      <c r="L172" s="123">
        <v>0.99899700000000002</v>
      </c>
      <c r="M172" s="101" t="s">
        <v>462</v>
      </c>
    </row>
    <row r="173" spans="1:14" x14ac:dyDescent="0.2">
      <c r="A173" s="121">
        <v>50</v>
      </c>
      <c r="B173" s="100" t="s">
        <v>264</v>
      </c>
      <c r="C173" s="121">
        <v>43</v>
      </c>
      <c r="D173" s="121">
        <v>4339</v>
      </c>
      <c r="E173" s="121">
        <v>5032</v>
      </c>
      <c r="F173" s="121"/>
      <c r="G173" s="121">
        <v>13010</v>
      </c>
      <c r="H173" s="122">
        <v>0</v>
      </c>
      <c r="I173" s="122">
        <v>18000</v>
      </c>
      <c r="J173" s="122">
        <v>17660</v>
      </c>
      <c r="K173" s="123">
        <v>0</v>
      </c>
      <c r="L173" s="123">
        <v>0.98111099999999996</v>
      </c>
      <c r="M173" s="101" t="s">
        <v>463</v>
      </c>
    </row>
    <row r="174" spans="1:14" x14ac:dyDescent="0.2">
      <c r="A174" s="121">
        <v>50</v>
      </c>
      <c r="B174" s="100" t="s">
        <v>264</v>
      </c>
      <c r="C174" s="121">
        <v>43</v>
      </c>
      <c r="D174" s="121">
        <v>4339</v>
      </c>
      <c r="E174" s="121">
        <v>5038</v>
      </c>
      <c r="F174" s="121"/>
      <c r="G174" s="121">
        <v>13010</v>
      </c>
      <c r="H174" s="122">
        <v>0</v>
      </c>
      <c r="I174" s="122">
        <v>2500</v>
      </c>
      <c r="J174" s="122">
        <v>1673</v>
      </c>
      <c r="K174" s="123">
        <v>0</v>
      </c>
      <c r="L174" s="123">
        <v>0.66920000000000002</v>
      </c>
      <c r="M174" s="101" t="s">
        <v>464</v>
      </c>
      <c r="N174" s="255"/>
    </row>
    <row r="175" spans="1:14" x14ac:dyDescent="0.2">
      <c r="A175" s="121">
        <v>50</v>
      </c>
      <c r="B175" s="100" t="s">
        <v>264</v>
      </c>
      <c r="C175" s="121">
        <v>43</v>
      </c>
      <c r="D175" s="121">
        <v>4339</v>
      </c>
      <c r="E175" s="121">
        <v>5156</v>
      </c>
      <c r="F175" s="121"/>
      <c r="G175" s="121">
        <v>13010</v>
      </c>
      <c r="H175" s="122">
        <v>0</v>
      </c>
      <c r="I175" s="122">
        <v>1000</v>
      </c>
      <c r="J175" s="122">
        <v>666</v>
      </c>
      <c r="K175" s="123">
        <v>0</v>
      </c>
      <c r="L175" s="123">
        <v>0.66600000000000004</v>
      </c>
      <c r="M175" s="101" t="s">
        <v>465</v>
      </c>
    </row>
    <row r="176" spans="1:14" x14ac:dyDescent="0.2">
      <c r="A176" s="121">
        <v>50</v>
      </c>
      <c r="B176" s="100" t="s">
        <v>264</v>
      </c>
      <c r="C176" s="121">
        <v>43</v>
      </c>
      <c r="D176" s="121">
        <v>4339</v>
      </c>
      <c r="E176" s="121">
        <v>5167</v>
      </c>
      <c r="F176" s="121"/>
      <c r="G176" s="121">
        <v>13010</v>
      </c>
      <c r="H176" s="122">
        <v>0</v>
      </c>
      <c r="I176" s="122">
        <v>3600</v>
      </c>
      <c r="J176" s="122">
        <v>630</v>
      </c>
      <c r="K176" s="123">
        <v>0</v>
      </c>
      <c r="L176" s="123">
        <v>0.17499999999999999</v>
      </c>
      <c r="M176" s="101" t="s">
        <v>278</v>
      </c>
    </row>
    <row r="177" spans="1:14" x14ac:dyDescent="0.2">
      <c r="A177" s="121">
        <v>50</v>
      </c>
      <c r="B177" s="100" t="s">
        <v>264</v>
      </c>
      <c r="C177" s="121">
        <v>43</v>
      </c>
      <c r="D177" s="121">
        <v>4339</v>
      </c>
      <c r="E177" s="121">
        <v>5169</v>
      </c>
      <c r="F177" s="121"/>
      <c r="G177" s="121">
        <v>13010</v>
      </c>
      <c r="H177" s="122">
        <v>0</v>
      </c>
      <c r="I177" s="122">
        <v>88400</v>
      </c>
      <c r="J177" s="122">
        <v>88376</v>
      </c>
      <c r="K177" s="123">
        <v>0</v>
      </c>
      <c r="L177" s="123">
        <v>0.99972799999999995</v>
      </c>
      <c r="M177" s="101" t="s">
        <v>466</v>
      </c>
    </row>
    <row r="178" spans="1:14" x14ac:dyDescent="0.2">
      <c r="A178" s="121">
        <v>50</v>
      </c>
      <c r="B178" s="100" t="s">
        <v>264</v>
      </c>
      <c r="C178" s="121">
        <v>43</v>
      </c>
      <c r="D178" s="121">
        <v>4339</v>
      </c>
      <c r="E178" s="121">
        <v>5169</v>
      </c>
      <c r="F178" s="121">
        <v>706</v>
      </c>
      <c r="G178" s="121"/>
      <c r="H178" s="122">
        <v>100000</v>
      </c>
      <c r="I178" s="122">
        <v>100000</v>
      </c>
      <c r="J178" s="122">
        <v>49500</v>
      </c>
      <c r="K178" s="123">
        <v>0.495</v>
      </c>
      <c r="L178" s="123">
        <v>0.495</v>
      </c>
      <c r="M178" s="101" t="s">
        <v>467</v>
      </c>
    </row>
    <row r="179" spans="1:14" x14ac:dyDescent="0.2">
      <c r="A179" s="121">
        <v>50</v>
      </c>
      <c r="B179" s="100" t="s">
        <v>264</v>
      </c>
      <c r="C179" s="121">
        <v>43</v>
      </c>
      <c r="D179" s="121">
        <v>4339</v>
      </c>
      <c r="E179" s="121">
        <v>5173</v>
      </c>
      <c r="F179" s="121"/>
      <c r="G179" s="121">
        <v>13010</v>
      </c>
      <c r="H179" s="122">
        <v>0</v>
      </c>
      <c r="I179" s="122">
        <v>700</v>
      </c>
      <c r="J179" s="122">
        <v>673</v>
      </c>
      <c r="K179" s="123">
        <v>0</v>
      </c>
      <c r="L179" s="123">
        <v>0.96142799999999995</v>
      </c>
      <c r="M179" s="101" t="s">
        <v>542</v>
      </c>
    </row>
    <row r="180" spans="1:14" x14ac:dyDescent="0.2">
      <c r="A180" s="121">
        <v>50</v>
      </c>
      <c r="B180" s="100" t="s">
        <v>264</v>
      </c>
      <c r="C180" s="121">
        <v>43</v>
      </c>
      <c r="D180" s="121">
        <v>4351</v>
      </c>
      <c r="E180" s="121">
        <v>5021</v>
      </c>
      <c r="F180" s="121">
        <v>705</v>
      </c>
      <c r="G180" s="121"/>
      <c r="H180" s="122">
        <v>10000</v>
      </c>
      <c r="I180" s="122">
        <v>10000</v>
      </c>
      <c r="J180" s="122">
        <v>0</v>
      </c>
      <c r="K180" s="123">
        <v>0</v>
      </c>
      <c r="L180" s="123">
        <v>0</v>
      </c>
      <c r="M180" s="101" t="s">
        <v>468</v>
      </c>
    </row>
    <row r="181" spans="1:14" x14ac:dyDescent="0.2">
      <c r="A181" s="121">
        <v>50</v>
      </c>
      <c r="B181" s="100" t="s">
        <v>264</v>
      </c>
      <c r="C181" s="121">
        <v>43</v>
      </c>
      <c r="D181" s="121">
        <v>4351</v>
      </c>
      <c r="E181" s="121">
        <v>5169</v>
      </c>
      <c r="F181" s="121">
        <v>705</v>
      </c>
      <c r="G181" s="121"/>
      <c r="H181" s="122">
        <v>14000</v>
      </c>
      <c r="I181" s="122">
        <v>14000</v>
      </c>
      <c r="J181" s="122">
        <v>3662</v>
      </c>
      <c r="K181" s="123">
        <v>0.261571</v>
      </c>
      <c r="L181" s="123">
        <v>0.261571</v>
      </c>
      <c r="M181" s="101" t="s">
        <v>468</v>
      </c>
    </row>
    <row r="182" spans="1:14" x14ac:dyDescent="0.2">
      <c r="A182" s="121">
        <v>50</v>
      </c>
      <c r="B182" s="100" t="s">
        <v>264</v>
      </c>
      <c r="C182" s="121">
        <v>43</v>
      </c>
      <c r="D182" s="121">
        <v>4351</v>
      </c>
      <c r="E182" s="121">
        <v>5175</v>
      </c>
      <c r="F182" s="121">
        <v>705</v>
      </c>
      <c r="G182" s="121"/>
      <c r="H182" s="122">
        <v>5000</v>
      </c>
      <c r="I182" s="122">
        <v>5000</v>
      </c>
      <c r="J182" s="122">
        <v>102</v>
      </c>
      <c r="K182" s="123">
        <v>2.0400000000000001E-2</v>
      </c>
      <c r="L182" s="123">
        <v>2.0400000000000001E-2</v>
      </c>
      <c r="M182" s="101" t="s">
        <v>468</v>
      </c>
    </row>
    <row r="183" spans="1:14" x14ac:dyDescent="0.2">
      <c r="A183" s="121">
        <v>50</v>
      </c>
      <c r="B183" s="100" t="s">
        <v>264</v>
      </c>
      <c r="C183" s="121">
        <v>43</v>
      </c>
      <c r="D183" s="121">
        <v>4351</v>
      </c>
      <c r="E183" s="121">
        <v>5194</v>
      </c>
      <c r="F183" s="121">
        <v>705</v>
      </c>
      <c r="G183" s="121"/>
      <c r="H183" s="122">
        <v>1000</v>
      </c>
      <c r="I183" s="122">
        <v>1000</v>
      </c>
      <c r="J183" s="122">
        <v>0</v>
      </c>
      <c r="K183" s="123">
        <v>0</v>
      </c>
      <c r="L183" s="123">
        <v>0</v>
      </c>
      <c r="M183" s="101" t="s">
        <v>468</v>
      </c>
    </row>
    <row r="184" spans="1:14" x14ac:dyDescent="0.2">
      <c r="A184" s="121">
        <v>50</v>
      </c>
      <c r="B184" s="100" t="s">
        <v>264</v>
      </c>
      <c r="C184" s="121">
        <v>43</v>
      </c>
      <c r="D184" s="121">
        <v>4351</v>
      </c>
      <c r="E184" s="121">
        <v>5223</v>
      </c>
      <c r="F184" s="121">
        <v>703</v>
      </c>
      <c r="G184" s="121"/>
      <c r="H184" s="122">
        <v>1190000</v>
      </c>
      <c r="I184" s="122">
        <v>1190000</v>
      </c>
      <c r="J184" s="122">
        <v>1189024</v>
      </c>
      <c r="K184" s="123">
        <v>0.99917900000000004</v>
      </c>
      <c r="L184" s="123">
        <v>0.99917900000000004</v>
      </c>
      <c r="M184" s="101" t="s">
        <v>156</v>
      </c>
    </row>
    <row r="185" spans="1:14" x14ac:dyDescent="0.2">
      <c r="A185" s="121">
        <v>50</v>
      </c>
      <c r="B185" s="100" t="s">
        <v>264</v>
      </c>
      <c r="C185" s="121">
        <v>43</v>
      </c>
      <c r="D185" s="121">
        <v>4351</v>
      </c>
      <c r="E185" s="121">
        <v>5229</v>
      </c>
      <c r="F185" s="121">
        <v>708</v>
      </c>
      <c r="G185" s="121"/>
      <c r="H185" s="122">
        <v>161000</v>
      </c>
      <c r="I185" s="122">
        <v>161000</v>
      </c>
      <c r="J185" s="122">
        <v>101910</v>
      </c>
      <c r="K185" s="123">
        <v>0.63298100000000002</v>
      </c>
      <c r="L185" s="123">
        <v>0.63298100000000002</v>
      </c>
      <c r="M185" s="101" t="s">
        <v>469</v>
      </c>
    </row>
    <row r="186" spans="1:14" x14ac:dyDescent="0.2">
      <c r="A186" s="121">
        <v>50</v>
      </c>
      <c r="B186" s="100" t="s">
        <v>264</v>
      </c>
      <c r="C186" s="121">
        <v>43</v>
      </c>
      <c r="D186" s="121">
        <v>4379</v>
      </c>
      <c r="E186" s="121">
        <v>5229</v>
      </c>
      <c r="F186" s="121">
        <v>702</v>
      </c>
      <c r="G186" s="121"/>
      <c r="H186" s="122">
        <v>40000</v>
      </c>
      <c r="I186" s="122">
        <v>40000</v>
      </c>
      <c r="J186" s="122">
        <v>40000</v>
      </c>
      <c r="K186" s="123">
        <v>1</v>
      </c>
      <c r="L186" s="123">
        <v>1</v>
      </c>
      <c r="M186" s="101" t="s">
        <v>157</v>
      </c>
    </row>
    <row r="187" spans="1:14" x14ac:dyDescent="0.2">
      <c r="A187" s="121">
        <v>50</v>
      </c>
      <c r="B187" s="100" t="s">
        <v>264</v>
      </c>
      <c r="C187" s="121">
        <v>61</v>
      </c>
      <c r="D187" s="121">
        <v>6171</v>
      </c>
      <c r="E187" s="121">
        <v>5811</v>
      </c>
      <c r="F187" s="121"/>
      <c r="G187" s="121"/>
      <c r="H187" s="122">
        <v>30000</v>
      </c>
      <c r="I187" s="122">
        <v>30000</v>
      </c>
      <c r="J187" s="122">
        <v>12712</v>
      </c>
      <c r="K187" s="123">
        <v>0.42373300000000003</v>
      </c>
      <c r="L187" s="123">
        <v>0.42373300000000003</v>
      </c>
      <c r="M187" s="101" t="s">
        <v>470</v>
      </c>
    </row>
    <row r="188" spans="1:14" x14ac:dyDescent="0.2">
      <c r="A188" s="61">
        <v>50</v>
      </c>
      <c r="B188" s="92" t="s">
        <v>264</v>
      </c>
      <c r="C188" s="61"/>
      <c r="D188" s="61"/>
      <c r="E188" s="61"/>
      <c r="F188" s="61"/>
      <c r="G188" s="61"/>
      <c r="H188" s="62">
        <v>2331000</v>
      </c>
      <c r="I188" s="62">
        <v>2804000</v>
      </c>
      <c r="J188" s="62">
        <v>1809966.53</v>
      </c>
      <c r="K188" s="63">
        <v>0.77647641784641785</v>
      </c>
      <c r="L188" s="63">
        <v>0.64549448288159772</v>
      </c>
      <c r="M188" s="64" t="s">
        <v>266</v>
      </c>
    </row>
    <row r="189" spans="1:14" x14ac:dyDescent="0.2">
      <c r="A189" s="57">
        <v>50</v>
      </c>
      <c r="B189" s="91"/>
      <c r="C189" s="57"/>
      <c r="D189" s="57"/>
      <c r="E189" s="57"/>
      <c r="F189" s="57"/>
      <c r="G189" s="57"/>
      <c r="H189" s="58">
        <v>2331000</v>
      </c>
      <c r="I189" s="58">
        <v>2804000</v>
      </c>
      <c r="J189" s="58">
        <v>1809966.53</v>
      </c>
      <c r="K189" s="59">
        <v>0.77647641784641785</v>
      </c>
      <c r="L189" s="59">
        <v>0.64549448288159772</v>
      </c>
      <c r="M189" s="60" t="s">
        <v>158</v>
      </c>
    </row>
    <row r="190" spans="1:14" x14ac:dyDescent="0.2">
      <c r="A190" s="121">
        <v>61</v>
      </c>
      <c r="B190" s="100" t="s">
        <v>264</v>
      </c>
      <c r="C190" s="121">
        <v>33</v>
      </c>
      <c r="D190" s="121">
        <v>3399</v>
      </c>
      <c r="E190" s="121">
        <v>5194</v>
      </c>
      <c r="F190" s="121">
        <v>902</v>
      </c>
      <c r="G190" s="121"/>
      <c r="H190" s="122">
        <v>100000</v>
      </c>
      <c r="I190" s="122">
        <v>100000</v>
      </c>
      <c r="J190" s="122">
        <v>96086</v>
      </c>
      <c r="K190" s="123">
        <v>0.96086000000000005</v>
      </c>
      <c r="L190" s="123">
        <v>0.96086000000000005</v>
      </c>
      <c r="M190" s="101" t="s">
        <v>279</v>
      </c>
    </row>
    <row r="191" spans="1:14" x14ac:dyDescent="0.2">
      <c r="A191" s="121">
        <v>61</v>
      </c>
      <c r="B191" s="100" t="s">
        <v>264</v>
      </c>
      <c r="C191" s="121">
        <v>61</v>
      </c>
      <c r="D191" s="121">
        <v>6115</v>
      </c>
      <c r="E191" s="121">
        <v>5021</v>
      </c>
      <c r="F191" s="121"/>
      <c r="G191" s="121">
        <v>98074</v>
      </c>
      <c r="H191" s="122">
        <v>0</v>
      </c>
      <c r="I191" s="122">
        <v>10000</v>
      </c>
      <c r="J191" s="122">
        <v>0</v>
      </c>
      <c r="K191" s="123">
        <v>0</v>
      </c>
      <c r="L191" s="123">
        <v>0</v>
      </c>
      <c r="M191" s="131" t="s">
        <v>396</v>
      </c>
      <c r="N191" s="260"/>
    </row>
    <row r="192" spans="1:14" x14ac:dyDescent="0.2">
      <c r="A192" s="121">
        <v>61</v>
      </c>
      <c r="B192" s="100" t="s">
        <v>264</v>
      </c>
      <c r="C192" s="121">
        <v>61</v>
      </c>
      <c r="D192" s="121">
        <v>6117</v>
      </c>
      <c r="E192" s="121">
        <v>5019</v>
      </c>
      <c r="F192" s="121"/>
      <c r="G192" s="121">
        <v>98348</v>
      </c>
      <c r="H192" s="122">
        <v>0</v>
      </c>
      <c r="I192" s="122">
        <v>900</v>
      </c>
      <c r="J192" s="122">
        <v>871</v>
      </c>
      <c r="K192" s="123">
        <v>0</v>
      </c>
      <c r="L192" s="123">
        <v>0.967777</v>
      </c>
      <c r="M192" s="131" t="s">
        <v>543</v>
      </c>
      <c r="N192" s="261"/>
    </row>
    <row r="193" spans="1:14" x14ac:dyDescent="0.2">
      <c r="A193" s="121">
        <v>61</v>
      </c>
      <c r="B193" s="100" t="s">
        <v>264</v>
      </c>
      <c r="C193" s="121">
        <v>61</v>
      </c>
      <c r="D193" s="121">
        <v>6117</v>
      </c>
      <c r="E193" s="121">
        <v>5021</v>
      </c>
      <c r="F193" s="121"/>
      <c r="G193" s="121">
        <v>98348</v>
      </c>
      <c r="H193" s="122">
        <v>0</v>
      </c>
      <c r="I193" s="122">
        <v>93400</v>
      </c>
      <c r="J193" s="122">
        <v>93512</v>
      </c>
      <c r="K193" s="123">
        <v>0</v>
      </c>
      <c r="L193" s="123">
        <v>1.001199</v>
      </c>
      <c r="M193" s="131" t="s">
        <v>714</v>
      </c>
      <c r="N193" s="262"/>
    </row>
    <row r="194" spans="1:14" x14ac:dyDescent="0.2">
      <c r="A194" s="121">
        <v>61</v>
      </c>
      <c r="B194" s="100" t="s">
        <v>264</v>
      </c>
      <c r="C194" s="121">
        <v>61</v>
      </c>
      <c r="D194" s="121">
        <v>6117</v>
      </c>
      <c r="E194" s="121">
        <v>5139</v>
      </c>
      <c r="F194" s="121"/>
      <c r="G194" s="121">
        <v>98348</v>
      </c>
      <c r="H194" s="122">
        <v>0</v>
      </c>
      <c r="I194" s="122">
        <v>51300</v>
      </c>
      <c r="J194" s="122">
        <v>51206.559999999998</v>
      </c>
      <c r="K194" s="123">
        <v>0</v>
      </c>
      <c r="L194" s="123">
        <v>0.99817800000000001</v>
      </c>
      <c r="M194" s="131" t="s">
        <v>544</v>
      </c>
      <c r="N194" s="260"/>
    </row>
    <row r="195" spans="1:14" x14ac:dyDescent="0.2">
      <c r="A195" s="121">
        <v>61</v>
      </c>
      <c r="B195" s="100" t="s">
        <v>264</v>
      </c>
      <c r="C195" s="121">
        <v>61</v>
      </c>
      <c r="D195" s="121">
        <v>6117</v>
      </c>
      <c r="E195" s="121">
        <v>5169</v>
      </c>
      <c r="F195" s="121"/>
      <c r="G195" s="121">
        <v>98348</v>
      </c>
      <c r="H195" s="122">
        <v>0</v>
      </c>
      <c r="I195" s="122">
        <v>16000</v>
      </c>
      <c r="J195" s="122">
        <v>15974</v>
      </c>
      <c r="K195" s="123">
        <v>0</v>
      </c>
      <c r="L195" s="123">
        <v>0.99837500000000001</v>
      </c>
      <c r="M195" s="101" t="s">
        <v>545</v>
      </c>
    </row>
    <row r="196" spans="1:14" x14ac:dyDescent="0.2">
      <c r="A196" s="121">
        <v>61</v>
      </c>
      <c r="B196" s="100" t="s">
        <v>264</v>
      </c>
      <c r="C196" s="121">
        <v>61</v>
      </c>
      <c r="D196" s="121">
        <v>6171</v>
      </c>
      <c r="E196" s="121">
        <v>5021</v>
      </c>
      <c r="F196" s="121">
        <v>901</v>
      </c>
      <c r="G196" s="121"/>
      <c r="H196" s="122">
        <v>70000</v>
      </c>
      <c r="I196" s="122">
        <v>75100</v>
      </c>
      <c r="J196" s="122">
        <v>75050</v>
      </c>
      <c r="K196" s="123">
        <v>1.0721419999999999</v>
      </c>
      <c r="L196" s="123">
        <v>0.99933399999999994</v>
      </c>
      <c r="M196" s="101" t="s">
        <v>471</v>
      </c>
    </row>
    <row r="197" spans="1:14" x14ac:dyDescent="0.2">
      <c r="A197" s="121">
        <v>61</v>
      </c>
      <c r="B197" s="100" t="s">
        <v>264</v>
      </c>
      <c r="C197" s="121">
        <v>61</v>
      </c>
      <c r="D197" s="121">
        <v>6171</v>
      </c>
      <c r="E197" s="121">
        <v>5031</v>
      </c>
      <c r="F197" s="121">
        <v>901</v>
      </c>
      <c r="G197" s="121"/>
      <c r="H197" s="122">
        <v>15000</v>
      </c>
      <c r="I197" s="122">
        <v>8300</v>
      </c>
      <c r="J197" s="122">
        <v>0</v>
      </c>
      <c r="K197" s="123">
        <v>0</v>
      </c>
      <c r="L197" s="123">
        <v>0</v>
      </c>
      <c r="M197" s="101" t="s">
        <v>471</v>
      </c>
    </row>
    <row r="198" spans="1:14" x14ac:dyDescent="0.2">
      <c r="A198" s="121">
        <v>61</v>
      </c>
      <c r="B198" s="100" t="s">
        <v>264</v>
      </c>
      <c r="C198" s="121">
        <v>61</v>
      </c>
      <c r="D198" s="121">
        <v>6171</v>
      </c>
      <c r="E198" s="121">
        <v>5032</v>
      </c>
      <c r="F198" s="121">
        <v>901</v>
      </c>
      <c r="G198" s="121"/>
      <c r="H198" s="122">
        <v>5000</v>
      </c>
      <c r="I198" s="122">
        <v>5000</v>
      </c>
      <c r="J198" s="122">
        <v>0</v>
      </c>
      <c r="K198" s="123">
        <v>0</v>
      </c>
      <c r="L198" s="123">
        <v>0</v>
      </c>
      <c r="M198" s="101" t="s">
        <v>471</v>
      </c>
    </row>
    <row r="199" spans="1:14" x14ac:dyDescent="0.2">
      <c r="A199" s="121">
        <v>61</v>
      </c>
      <c r="B199" s="100" t="s">
        <v>264</v>
      </c>
      <c r="C199" s="121">
        <v>61</v>
      </c>
      <c r="D199" s="121">
        <v>6171</v>
      </c>
      <c r="E199" s="121">
        <v>5139</v>
      </c>
      <c r="F199" s="121">
        <v>901</v>
      </c>
      <c r="G199" s="121"/>
      <c r="H199" s="122">
        <v>10000</v>
      </c>
      <c r="I199" s="122">
        <v>10000</v>
      </c>
      <c r="J199" s="122">
        <v>5994</v>
      </c>
      <c r="K199" s="123">
        <v>0.59940000000000004</v>
      </c>
      <c r="L199" s="123">
        <v>0.59940000000000004</v>
      </c>
      <c r="M199" s="101" t="s">
        <v>471</v>
      </c>
    </row>
    <row r="200" spans="1:14" x14ac:dyDescent="0.2">
      <c r="A200" s="121">
        <v>61</v>
      </c>
      <c r="B200" s="100" t="s">
        <v>264</v>
      </c>
      <c r="C200" s="121">
        <v>64</v>
      </c>
      <c r="D200" s="121">
        <v>6402</v>
      </c>
      <c r="E200" s="121">
        <v>5364</v>
      </c>
      <c r="F200" s="121"/>
      <c r="G200" s="121">
        <v>98008</v>
      </c>
      <c r="H200" s="122">
        <v>0</v>
      </c>
      <c r="I200" s="122">
        <v>17000</v>
      </c>
      <c r="J200" s="122">
        <v>16943.599999999999</v>
      </c>
      <c r="K200" s="123">
        <v>0</v>
      </c>
      <c r="L200" s="123">
        <v>0.99668199999999996</v>
      </c>
      <c r="M200" s="101" t="s">
        <v>472</v>
      </c>
    </row>
    <row r="201" spans="1:14" x14ac:dyDescent="0.2">
      <c r="A201" s="61">
        <v>61</v>
      </c>
      <c r="B201" s="92" t="s">
        <v>264</v>
      </c>
      <c r="C201" s="61"/>
      <c r="D201" s="61"/>
      <c r="E201" s="61"/>
      <c r="F201" s="61"/>
      <c r="G201" s="61"/>
      <c r="H201" s="62">
        <v>200000</v>
      </c>
      <c r="I201" s="62">
        <v>387000</v>
      </c>
      <c r="J201" s="62">
        <v>355637.16</v>
      </c>
      <c r="K201" s="63">
        <v>1.7781857999999999</v>
      </c>
      <c r="L201" s="63">
        <v>0.91895906976744191</v>
      </c>
      <c r="M201" s="64" t="s">
        <v>266</v>
      </c>
    </row>
    <row r="202" spans="1:14" x14ac:dyDescent="0.2">
      <c r="A202" s="57">
        <v>61</v>
      </c>
      <c r="B202" s="91"/>
      <c r="C202" s="57"/>
      <c r="D202" s="57"/>
      <c r="E202" s="57"/>
      <c r="F202" s="57"/>
      <c r="G202" s="57"/>
      <c r="H202" s="58">
        <v>200000</v>
      </c>
      <c r="I202" s="58">
        <v>387000</v>
      </c>
      <c r="J202" s="58">
        <v>355637.16</v>
      </c>
      <c r="K202" s="59">
        <v>1.7781857999999999</v>
      </c>
      <c r="L202" s="59">
        <v>0.91895906976744191</v>
      </c>
      <c r="M202" s="60" t="s">
        <v>159</v>
      </c>
    </row>
    <row r="203" spans="1:14" x14ac:dyDescent="0.2">
      <c r="A203" s="121">
        <v>63</v>
      </c>
      <c r="B203" s="100" t="s">
        <v>264</v>
      </c>
      <c r="C203" s="121">
        <v>22</v>
      </c>
      <c r="D203" s="121">
        <v>2223</v>
      </c>
      <c r="E203" s="121">
        <v>5169</v>
      </c>
      <c r="F203" s="121"/>
      <c r="G203" s="121"/>
      <c r="H203" s="122">
        <v>50000</v>
      </c>
      <c r="I203" s="122">
        <v>50000</v>
      </c>
      <c r="J203" s="122">
        <v>32056.5</v>
      </c>
      <c r="K203" s="123">
        <v>0.64112999999999998</v>
      </c>
      <c r="L203" s="123">
        <v>0.64112999999999998</v>
      </c>
      <c r="M203" s="101" t="s">
        <v>473</v>
      </c>
    </row>
    <row r="204" spans="1:14" x14ac:dyDescent="0.2">
      <c r="A204" s="61">
        <v>63</v>
      </c>
      <c r="B204" s="92" t="s">
        <v>264</v>
      </c>
      <c r="C204" s="61"/>
      <c r="D204" s="61"/>
      <c r="E204" s="61"/>
      <c r="F204" s="61"/>
      <c r="G204" s="61"/>
      <c r="H204" s="62">
        <v>50000</v>
      </c>
      <c r="I204" s="62">
        <v>50000</v>
      </c>
      <c r="J204" s="62">
        <v>32056.5</v>
      </c>
      <c r="K204" s="63">
        <v>0.64112999999999998</v>
      </c>
      <c r="L204" s="63">
        <v>0.64112999999999998</v>
      </c>
      <c r="M204" s="64" t="s">
        <v>266</v>
      </c>
    </row>
    <row r="205" spans="1:14" x14ac:dyDescent="0.2">
      <c r="A205" s="57">
        <v>63</v>
      </c>
      <c r="B205" s="91"/>
      <c r="C205" s="57"/>
      <c r="D205" s="57"/>
      <c r="E205" s="57"/>
      <c r="F205" s="57"/>
      <c r="G205" s="57"/>
      <c r="H205" s="58">
        <v>50000</v>
      </c>
      <c r="I205" s="58">
        <v>50000</v>
      </c>
      <c r="J205" s="58">
        <v>32056.5</v>
      </c>
      <c r="K205" s="59">
        <v>0.64112999999999998</v>
      </c>
      <c r="L205" s="59">
        <v>0.64112999999999998</v>
      </c>
      <c r="M205" s="60" t="s">
        <v>160</v>
      </c>
    </row>
    <row r="206" spans="1:14" x14ac:dyDescent="0.2">
      <c r="A206" s="121">
        <v>71</v>
      </c>
      <c r="B206" s="100" t="s">
        <v>264</v>
      </c>
      <c r="C206" s="121">
        <v>33</v>
      </c>
      <c r="D206" s="121">
        <v>3319</v>
      </c>
      <c r="E206" s="121">
        <v>5021</v>
      </c>
      <c r="F206" s="121"/>
      <c r="G206" s="121"/>
      <c r="H206" s="122">
        <v>25000</v>
      </c>
      <c r="I206" s="122">
        <v>25000</v>
      </c>
      <c r="J206" s="122">
        <v>25000</v>
      </c>
      <c r="K206" s="123">
        <v>1</v>
      </c>
      <c r="L206" s="123">
        <v>1</v>
      </c>
      <c r="M206" s="101" t="s">
        <v>474</v>
      </c>
    </row>
    <row r="207" spans="1:14" x14ac:dyDescent="0.2">
      <c r="A207" s="121">
        <v>71</v>
      </c>
      <c r="B207" s="100" t="s">
        <v>264</v>
      </c>
      <c r="C207" s="121">
        <v>33</v>
      </c>
      <c r="D207" s="121">
        <v>3319</v>
      </c>
      <c r="E207" s="121">
        <v>5021</v>
      </c>
      <c r="F207" s="121">
        <v>33193</v>
      </c>
      <c r="G207" s="121">
        <v>214</v>
      </c>
      <c r="H207" s="122">
        <v>0</v>
      </c>
      <c r="I207" s="122">
        <v>15000</v>
      </c>
      <c r="J207" s="122">
        <v>15000</v>
      </c>
      <c r="K207" s="123">
        <v>0</v>
      </c>
      <c r="L207" s="123">
        <v>1</v>
      </c>
      <c r="M207" s="101" t="s">
        <v>715</v>
      </c>
    </row>
    <row r="208" spans="1:14" x14ac:dyDescent="0.2">
      <c r="A208" s="121">
        <v>71</v>
      </c>
      <c r="B208" s="100" t="s">
        <v>264</v>
      </c>
      <c r="C208" s="121">
        <v>33</v>
      </c>
      <c r="D208" s="121">
        <v>3319</v>
      </c>
      <c r="E208" s="121">
        <v>5169</v>
      </c>
      <c r="F208" s="121">
        <v>33191</v>
      </c>
      <c r="G208" s="121">
        <v>214</v>
      </c>
      <c r="H208" s="122">
        <v>0</v>
      </c>
      <c r="I208" s="122">
        <v>760000</v>
      </c>
      <c r="J208" s="122">
        <v>760000</v>
      </c>
      <c r="K208" s="123">
        <v>0</v>
      </c>
      <c r="L208" s="123">
        <v>1</v>
      </c>
      <c r="M208" s="101" t="s">
        <v>574</v>
      </c>
    </row>
    <row r="209" spans="1:14" x14ac:dyDescent="0.2">
      <c r="A209" s="121">
        <v>71</v>
      </c>
      <c r="B209" s="100" t="s">
        <v>264</v>
      </c>
      <c r="C209" s="121">
        <v>33</v>
      </c>
      <c r="D209" s="121">
        <v>3319</v>
      </c>
      <c r="E209" s="121">
        <v>5169</v>
      </c>
      <c r="F209" s="121">
        <v>33193</v>
      </c>
      <c r="G209" s="121">
        <v>214</v>
      </c>
      <c r="H209" s="122">
        <v>0</v>
      </c>
      <c r="I209" s="122">
        <v>235000</v>
      </c>
      <c r="J209" s="122">
        <v>235000</v>
      </c>
      <c r="K209" s="123">
        <v>0</v>
      </c>
      <c r="L209" s="123">
        <v>1</v>
      </c>
      <c r="M209" s="101" t="s">
        <v>575</v>
      </c>
    </row>
    <row r="210" spans="1:14" x14ac:dyDescent="0.2">
      <c r="A210" s="121">
        <v>71</v>
      </c>
      <c r="B210" s="100" t="s">
        <v>264</v>
      </c>
      <c r="C210" s="121">
        <v>33</v>
      </c>
      <c r="D210" s="121">
        <v>3319</v>
      </c>
      <c r="E210" s="121">
        <v>5169</v>
      </c>
      <c r="F210" s="121">
        <v>33992</v>
      </c>
      <c r="G210" s="121"/>
      <c r="H210" s="122">
        <v>0</v>
      </c>
      <c r="I210" s="122">
        <v>35000</v>
      </c>
      <c r="J210" s="122">
        <v>35000</v>
      </c>
      <c r="K210" s="123">
        <v>0</v>
      </c>
      <c r="L210" s="123">
        <v>1</v>
      </c>
      <c r="M210" s="101" t="s">
        <v>716</v>
      </c>
    </row>
    <row r="211" spans="1:14" x14ac:dyDescent="0.2">
      <c r="A211" s="121">
        <v>71</v>
      </c>
      <c r="B211" s="100" t="s">
        <v>264</v>
      </c>
      <c r="C211" s="121">
        <v>33</v>
      </c>
      <c r="D211" s="121">
        <v>3349</v>
      </c>
      <c r="E211" s="121">
        <v>5139</v>
      </c>
      <c r="F211" s="121"/>
      <c r="G211" s="121"/>
      <c r="H211" s="122">
        <v>400000</v>
      </c>
      <c r="I211" s="122">
        <v>440000</v>
      </c>
      <c r="J211" s="122">
        <v>429319</v>
      </c>
      <c r="K211" s="123">
        <v>1.0732969999999999</v>
      </c>
      <c r="L211" s="123">
        <v>0.97572499999999995</v>
      </c>
      <c r="M211" s="101" t="s">
        <v>475</v>
      </c>
    </row>
    <row r="212" spans="1:14" x14ac:dyDescent="0.2">
      <c r="A212" s="121">
        <v>71</v>
      </c>
      <c r="B212" s="100" t="s">
        <v>264</v>
      </c>
      <c r="C212" s="121">
        <v>33</v>
      </c>
      <c r="D212" s="121">
        <v>3399</v>
      </c>
      <c r="E212" s="121">
        <v>5021</v>
      </c>
      <c r="F212" s="121">
        <v>2016</v>
      </c>
      <c r="G212" s="121"/>
      <c r="H212" s="122">
        <v>0</v>
      </c>
      <c r="I212" s="122">
        <v>3500</v>
      </c>
      <c r="J212" s="122">
        <v>3500</v>
      </c>
      <c r="K212" s="123">
        <v>0</v>
      </c>
      <c r="L212" s="123">
        <v>1</v>
      </c>
      <c r="M212" s="101" t="s">
        <v>280</v>
      </c>
    </row>
    <row r="213" spans="1:14" x14ac:dyDescent="0.2">
      <c r="A213" s="121">
        <v>71</v>
      </c>
      <c r="B213" s="100" t="s">
        <v>264</v>
      </c>
      <c r="C213" s="121">
        <v>33</v>
      </c>
      <c r="D213" s="121">
        <v>3399</v>
      </c>
      <c r="E213" s="121">
        <v>5139</v>
      </c>
      <c r="F213" s="121">
        <v>2016</v>
      </c>
      <c r="G213" s="121"/>
      <c r="H213" s="122">
        <v>0</v>
      </c>
      <c r="I213" s="122">
        <v>6900</v>
      </c>
      <c r="J213" s="122">
        <v>6814</v>
      </c>
      <c r="K213" s="123">
        <v>0</v>
      </c>
      <c r="L213" s="123">
        <v>0.98753599999999997</v>
      </c>
      <c r="M213" s="101" t="s">
        <v>205</v>
      </c>
    </row>
    <row r="214" spans="1:14" x14ac:dyDescent="0.2">
      <c r="A214" s="121">
        <v>71</v>
      </c>
      <c r="B214" s="100" t="s">
        <v>264</v>
      </c>
      <c r="C214" s="121">
        <v>33</v>
      </c>
      <c r="D214" s="121">
        <v>3399</v>
      </c>
      <c r="E214" s="121">
        <v>5169</v>
      </c>
      <c r="F214" s="121">
        <v>2016</v>
      </c>
      <c r="G214" s="121"/>
      <c r="H214" s="122">
        <v>80000</v>
      </c>
      <c r="I214" s="122">
        <v>48800</v>
      </c>
      <c r="J214" s="122">
        <v>48754</v>
      </c>
      <c r="K214" s="123">
        <v>0.60942499999999999</v>
      </c>
      <c r="L214" s="123">
        <v>0.99905699999999997</v>
      </c>
      <c r="M214" s="101" t="s">
        <v>202</v>
      </c>
    </row>
    <row r="215" spans="1:14" x14ac:dyDescent="0.2">
      <c r="A215" s="121">
        <v>71</v>
      </c>
      <c r="B215" s="100" t="s">
        <v>264</v>
      </c>
      <c r="C215" s="121">
        <v>33</v>
      </c>
      <c r="D215" s="121">
        <v>3399</v>
      </c>
      <c r="E215" s="121">
        <v>5175</v>
      </c>
      <c r="F215" s="121">
        <v>2016</v>
      </c>
      <c r="G215" s="121"/>
      <c r="H215" s="122">
        <v>0</v>
      </c>
      <c r="I215" s="122">
        <v>8100</v>
      </c>
      <c r="J215" s="122">
        <v>8003</v>
      </c>
      <c r="K215" s="123">
        <v>0</v>
      </c>
      <c r="L215" s="123">
        <v>0.98802400000000001</v>
      </c>
      <c r="M215" s="101" t="s">
        <v>206</v>
      </c>
    </row>
    <row r="216" spans="1:14" x14ac:dyDescent="0.2">
      <c r="A216" s="121">
        <v>71</v>
      </c>
      <c r="B216" s="100" t="s">
        <v>264</v>
      </c>
      <c r="C216" s="121">
        <v>33</v>
      </c>
      <c r="D216" s="121">
        <v>3399</v>
      </c>
      <c r="E216" s="121">
        <v>5194</v>
      </c>
      <c r="F216" s="121">
        <v>2016</v>
      </c>
      <c r="G216" s="121"/>
      <c r="H216" s="122">
        <v>0</v>
      </c>
      <c r="I216" s="122">
        <v>25700</v>
      </c>
      <c r="J216" s="122">
        <v>25800</v>
      </c>
      <c r="K216" s="123">
        <v>0</v>
      </c>
      <c r="L216" s="123">
        <v>1.0038910000000001</v>
      </c>
      <c r="M216" s="101" t="s">
        <v>476</v>
      </c>
    </row>
    <row r="217" spans="1:14" x14ac:dyDescent="0.2">
      <c r="A217" s="121">
        <v>71</v>
      </c>
      <c r="B217" s="100" t="s">
        <v>264</v>
      </c>
      <c r="C217" s="121">
        <v>34</v>
      </c>
      <c r="D217" s="121">
        <v>3421</v>
      </c>
      <c r="E217" s="121">
        <v>5229</v>
      </c>
      <c r="F217" s="121">
        <v>401</v>
      </c>
      <c r="G217" s="121"/>
      <c r="H217" s="122">
        <v>400000</v>
      </c>
      <c r="I217" s="122">
        <v>400000</v>
      </c>
      <c r="J217" s="122">
        <v>400000</v>
      </c>
      <c r="K217" s="123">
        <v>1</v>
      </c>
      <c r="L217" s="123">
        <v>1</v>
      </c>
      <c r="M217" s="101" t="s">
        <v>477</v>
      </c>
    </row>
    <row r="218" spans="1:14" x14ac:dyDescent="0.2">
      <c r="A218" s="121">
        <v>71</v>
      </c>
      <c r="B218" s="100" t="s">
        <v>264</v>
      </c>
      <c r="C218" s="121">
        <v>34</v>
      </c>
      <c r="D218" s="121">
        <v>3429</v>
      </c>
      <c r="E218" s="121">
        <v>5229</v>
      </c>
      <c r="F218" s="121">
        <v>404</v>
      </c>
      <c r="G218" s="121"/>
      <c r="H218" s="122">
        <v>1000000</v>
      </c>
      <c r="I218" s="122">
        <v>1000000</v>
      </c>
      <c r="J218" s="122">
        <v>1000000</v>
      </c>
      <c r="K218" s="123">
        <v>1</v>
      </c>
      <c r="L218" s="123">
        <v>1</v>
      </c>
      <c r="M218" s="101" t="s">
        <v>478</v>
      </c>
    </row>
    <row r="219" spans="1:14" x14ac:dyDescent="0.2">
      <c r="A219" s="121">
        <v>71</v>
      </c>
      <c r="B219" s="100" t="s">
        <v>264</v>
      </c>
      <c r="C219" s="121">
        <v>39</v>
      </c>
      <c r="D219" s="121">
        <v>3900</v>
      </c>
      <c r="E219" s="121">
        <v>5229</v>
      </c>
      <c r="F219" s="121">
        <v>1408</v>
      </c>
      <c r="G219" s="121"/>
      <c r="H219" s="122">
        <v>400000</v>
      </c>
      <c r="I219" s="122">
        <v>400000</v>
      </c>
      <c r="J219" s="122">
        <v>366650</v>
      </c>
      <c r="K219" s="123">
        <v>0.91662500000000002</v>
      </c>
      <c r="L219" s="123">
        <v>0.91662500000000002</v>
      </c>
      <c r="M219" s="101" t="s">
        <v>207</v>
      </c>
      <c r="N219" s="255"/>
    </row>
    <row r="220" spans="1:14" x14ac:dyDescent="0.2">
      <c r="A220" s="121">
        <v>71</v>
      </c>
      <c r="B220" s="100" t="s">
        <v>264</v>
      </c>
      <c r="C220" s="121">
        <v>61</v>
      </c>
      <c r="D220" s="121">
        <v>6171</v>
      </c>
      <c r="E220" s="121">
        <v>5137</v>
      </c>
      <c r="F220" s="121">
        <v>61711</v>
      </c>
      <c r="G220" s="121"/>
      <c r="H220" s="122">
        <v>0</v>
      </c>
      <c r="I220" s="122">
        <v>12100</v>
      </c>
      <c r="J220" s="122">
        <v>12100</v>
      </c>
      <c r="K220" s="123">
        <v>0</v>
      </c>
      <c r="L220" s="123">
        <v>1</v>
      </c>
      <c r="M220" s="101" t="s">
        <v>717</v>
      </c>
    </row>
    <row r="221" spans="1:14" x14ac:dyDescent="0.2">
      <c r="A221" s="121">
        <v>71</v>
      </c>
      <c r="B221" s="100" t="s">
        <v>264</v>
      </c>
      <c r="C221" s="121">
        <v>61</v>
      </c>
      <c r="D221" s="121">
        <v>6171</v>
      </c>
      <c r="E221" s="121">
        <v>5139</v>
      </c>
      <c r="F221" s="121">
        <v>61711</v>
      </c>
      <c r="G221" s="121"/>
      <c r="H221" s="122">
        <v>0</v>
      </c>
      <c r="I221" s="122">
        <v>117500</v>
      </c>
      <c r="J221" s="122">
        <v>117474.5</v>
      </c>
      <c r="K221" s="123">
        <v>0</v>
      </c>
      <c r="L221" s="123">
        <v>0.99978199999999995</v>
      </c>
      <c r="M221" s="101" t="s">
        <v>281</v>
      </c>
    </row>
    <row r="222" spans="1:14" x14ac:dyDescent="0.2">
      <c r="A222" s="121">
        <v>71</v>
      </c>
      <c r="B222" s="100" t="s">
        <v>264</v>
      </c>
      <c r="C222" s="121">
        <v>61</v>
      </c>
      <c r="D222" s="121">
        <v>6171</v>
      </c>
      <c r="E222" s="121">
        <v>5162</v>
      </c>
      <c r="F222" s="121"/>
      <c r="G222" s="121"/>
      <c r="H222" s="122">
        <v>60000</v>
      </c>
      <c r="I222" s="122">
        <v>60000</v>
      </c>
      <c r="J222" s="122">
        <v>14020.47</v>
      </c>
      <c r="K222" s="123">
        <v>0.23367399999999999</v>
      </c>
      <c r="L222" s="123">
        <v>0.23367399999999999</v>
      </c>
      <c r="M222" s="101" t="s">
        <v>479</v>
      </c>
    </row>
    <row r="223" spans="1:14" x14ac:dyDescent="0.2">
      <c r="A223" s="121">
        <v>71</v>
      </c>
      <c r="B223" s="100" t="s">
        <v>264</v>
      </c>
      <c r="C223" s="121">
        <v>61</v>
      </c>
      <c r="D223" s="121">
        <v>6171</v>
      </c>
      <c r="E223" s="121">
        <v>5169</v>
      </c>
      <c r="F223" s="121">
        <v>61711</v>
      </c>
      <c r="G223" s="121"/>
      <c r="H223" s="122">
        <v>600000</v>
      </c>
      <c r="I223" s="122">
        <v>374600</v>
      </c>
      <c r="J223" s="122">
        <v>356028.9</v>
      </c>
      <c r="K223" s="123">
        <v>0.59338100000000005</v>
      </c>
      <c r="L223" s="123">
        <v>0.95042400000000005</v>
      </c>
      <c r="M223" s="101" t="s">
        <v>480</v>
      </c>
    </row>
    <row r="224" spans="1:14" x14ac:dyDescent="0.2">
      <c r="A224" s="121">
        <v>71</v>
      </c>
      <c r="B224" s="100" t="s">
        <v>264</v>
      </c>
      <c r="C224" s="121">
        <v>61</v>
      </c>
      <c r="D224" s="121">
        <v>6171</v>
      </c>
      <c r="E224" s="121">
        <v>5175</v>
      </c>
      <c r="F224" s="121">
        <v>61711</v>
      </c>
      <c r="G224" s="121"/>
      <c r="H224" s="122">
        <v>0</v>
      </c>
      <c r="I224" s="122">
        <v>24400</v>
      </c>
      <c r="J224" s="122">
        <v>24336.78</v>
      </c>
      <c r="K224" s="123">
        <v>0</v>
      </c>
      <c r="L224" s="123">
        <v>0.99740899999999999</v>
      </c>
      <c r="M224" s="101" t="s">
        <v>208</v>
      </c>
    </row>
    <row r="225" spans="1:13" x14ac:dyDescent="0.2">
      <c r="A225" s="121">
        <v>71</v>
      </c>
      <c r="B225" s="100" t="s">
        <v>264</v>
      </c>
      <c r="C225" s="121">
        <v>61</v>
      </c>
      <c r="D225" s="121">
        <v>6171</v>
      </c>
      <c r="E225" s="121">
        <v>5194</v>
      </c>
      <c r="F225" s="121">
        <v>61711</v>
      </c>
      <c r="G225" s="121"/>
      <c r="H225" s="122">
        <v>0</v>
      </c>
      <c r="I225" s="122">
        <v>71400</v>
      </c>
      <c r="J225" s="122">
        <v>71348</v>
      </c>
      <c r="K225" s="123">
        <v>0</v>
      </c>
      <c r="L225" s="123">
        <v>0.99927100000000002</v>
      </c>
      <c r="M225" s="101" t="s">
        <v>481</v>
      </c>
    </row>
    <row r="226" spans="1:13" x14ac:dyDescent="0.2">
      <c r="A226" s="121">
        <v>71</v>
      </c>
      <c r="B226" s="100" t="s">
        <v>264</v>
      </c>
      <c r="C226" s="121">
        <v>61</v>
      </c>
      <c r="D226" s="121">
        <v>6171</v>
      </c>
      <c r="E226" s="121">
        <v>5492</v>
      </c>
      <c r="F226" s="121">
        <v>61712</v>
      </c>
      <c r="G226" s="121"/>
      <c r="H226" s="122">
        <v>150000</v>
      </c>
      <c r="I226" s="122">
        <v>150000</v>
      </c>
      <c r="J226" s="122">
        <v>87367</v>
      </c>
      <c r="K226" s="123">
        <v>0.58244600000000002</v>
      </c>
      <c r="L226" s="123">
        <v>0.58244600000000002</v>
      </c>
      <c r="M226" s="101" t="s">
        <v>482</v>
      </c>
    </row>
    <row r="227" spans="1:13" x14ac:dyDescent="0.2">
      <c r="A227" s="121">
        <v>71</v>
      </c>
      <c r="B227" s="100" t="s">
        <v>264</v>
      </c>
      <c r="C227" s="121">
        <v>62</v>
      </c>
      <c r="D227" s="121">
        <v>6223</v>
      </c>
      <c r="E227" s="121">
        <v>5169</v>
      </c>
      <c r="F227" s="121"/>
      <c r="G227" s="121"/>
      <c r="H227" s="122">
        <v>150000</v>
      </c>
      <c r="I227" s="122">
        <v>139200</v>
      </c>
      <c r="J227" s="122">
        <v>43145</v>
      </c>
      <c r="K227" s="123">
        <v>0.28763300000000003</v>
      </c>
      <c r="L227" s="123">
        <v>0.30994899999999997</v>
      </c>
      <c r="M227" s="101" t="s">
        <v>866</v>
      </c>
    </row>
    <row r="228" spans="1:13" x14ac:dyDescent="0.2">
      <c r="A228" s="121">
        <v>71</v>
      </c>
      <c r="B228" s="100" t="s">
        <v>264</v>
      </c>
      <c r="C228" s="121">
        <v>62</v>
      </c>
      <c r="D228" s="121">
        <v>6223</v>
      </c>
      <c r="E228" s="121">
        <v>5175</v>
      </c>
      <c r="F228" s="121"/>
      <c r="G228" s="121"/>
      <c r="H228" s="122">
        <v>0</v>
      </c>
      <c r="I228" s="122">
        <v>10800</v>
      </c>
      <c r="J228" s="122">
        <v>10792</v>
      </c>
      <c r="K228" s="123">
        <v>0</v>
      </c>
      <c r="L228" s="123">
        <v>0.99925900000000001</v>
      </c>
      <c r="M228" s="101" t="s">
        <v>546</v>
      </c>
    </row>
    <row r="229" spans="1:13" x14ac:dyDescent="0.2">
      <c r="A229" s="121">
        <v>71</v>
      </c>
      <c r="B229" s="100" t="s">
        <v>264</v>
      </c>
      <c r="C229" s="121">
        <v>64</v>
      </c>
      <c r="D229" s="121">
        <v>6409</v>
      </c>
      <c r="E229" s="121">
        <v>5901</v>
      </c>
      <c r="F229" s="121"/>
      <c r="G229" s="121"/>
      <c r="H229" s="122">
        <v>104800</v>
      </c>
      <c r="I229" s="122">
        <v>560400</v>
      </c>
      <c r="J229" s="122">
        <v>0</v>
      </c>
      <c r="K229" s="123">
        <v>0</v>
      </c>
      <c r="L229" s="123">
        <v>0</v>
      </c>
      <c r="M229" s="101" t="s">
        <v>209</v>
      </c>
    </row>
    <row r="230" spans="1:13" x14ac:dyDescent="0.2">
      <c r="A230" s="61">
        <v>71</v>
      </c>
      <c r="B230" s="92" t="s">
        <v>264</v>
      </c>
      <c r="C230" s="61"/>
      <c r="D230" s="61"/>
      <c r="E230" s="61"/>
      <c r="F230" s="61"/>
      <c r="G230" s="61"/>
      <c r="H230" s="62">
        <v>3369800</v>
      </c>
      <c r="I230" s="62">
        <v>4923400</v>
      </c>
      <c r="J230" s="62">
        <v>4095452.65</v>
      </c>
      <c r="K230" s="63">
        <v>1.2153399756662115</v>
      </c>
      <c r="L230" s="63">
        <v>0.83183423040987936</v>
      </c>
      <c r="M230" s="64" t="s">
        <v>266</v>
      </c>
    </row>
    <row r="231" spans="1:13" x14ac:dyDescent="0.2">
      <c r="A231" s="57">
        <v>71</v>
      </c>
      <c r="B231" s="91"/>
      <c r="C231" s="57"/>
      <c r="D231" s="57"/>
      <c r="E231" s="57"/>
      <c r="F231" s="57"/>
      <c r="G231" s="57"/>
      <c r="H231" s="58">
        <v>3369800</v>
      </c>
      <c r="I231" s="58">
        <v>4923400</v>
      </c>
      <c r="J231" s="58">
        <v>4095452.65</v>
      </c>
      <c r="K231" s="59">
        <v>1.2153399756662115</v>
      </c>
      <c r="L231" s="59">
        <v>0.83183423040987936</v>
      </c>
      <c r="M231" s="60" t="s">
        <v>161</v>
      </c>
    </row>
    <row r="232" spans="1:13" x14ac:dyDescent="0.2">
      <c r="A232" s="121">
        <v>72</v>
      </c>
      <c r="B232" s="100" t="s">
        <v>264</v>
      </c>
      <c r="C232" s="121">
        <v>32</v>
      </c>
      <c r="D232" s="121">
        <v>3299</v>
      </c>
      <c r="E232" s="121">
        <v>5011</v>
      </c>
      <c r="F232" s="121"/>
      <c r="G232" s="121">
        <v>33063</v>
      </c>
      <c r="H232" s="122">
        <v>0</v>
      </c>
      <c r="I232" s="122">
        <v>2429000</v>
      </c>
      <c r="J232" s="122">
        <v>1100100</v>
      </c>
      <c r="K232" s="123">
        <v>0</v>
      </c>
      <c r="L232" s="123">
        <v>0.45290200000000003</v>
      </c>
      <c r="M232" s="101" t="s">
        <v>718</v>
      </c>
    </row>
    <row r="233" spans="1:13" x14ac:dyDescent="0.2">
      <c r="A233" s="121">
        <v>72</v>
      </c>
      <c r="B233" s="100" t="s">
        <v>264</v>
      </c>
      <c r="C233" s="121">
        <v>32</v>
      </c>
      <c r="D233" s="121">
        <v>3299</v>
      </c>
      <c r="E233" s="121">
        <v>5011</v>
      </c>
      <c r="F233" s="121">
        <v>33063</v>
      </c>
      <c r="G233" s="121"/>
      <c r="H233" s="122">
        <v>130000</v>
      </c>
      <c r="I233" s="122">
        <v>81300</v>
      </c>
      <c r="J233" s="122">
        <v>77928</v>
      </c>
      <c r="K233" s="123">
        <v>0.59944600000000003</v>
      </c>
      <c r="L233" s="123">
        <v>0.95852300000000001</v>
      </c>
      <c r="M233" s="101" t="s">
        <v>483</v>
      </c>
    </row>
    <row r="234" spans="1:13" x14ac:dyDescent="0.2">
      <c r="A234" s="121">
        <v>72</v>
      </c>
      <c r="B234" s="100" t="s">
        <v>264</v>
      </c>
      <c r="C234" s="121">
        <v>32</v>
      </c>
      <c r="D234" s="121">
        <v>3299</v>
      </c>
      <c r="E234" s="121">
        <v>5011</v>
      </c>
      <c r="F234" s="121">
        <v>330631</v>
      </c>
      <c r="G234" s="121">
        <v>33063</v>
      </c>
      <c r="H234" s="122">
        <v>0</v>
      </c>
      <c r="I234" s="122">
        <v>380600</v>
      </c>
      <c r="J234" s="122">
        <v>380521</v>
      </c>
      <c r="K234" s="123">
        <v>0</v>
      </c>
      <c r="L234" s="123">
        <v>0.99979200000000001</v>
      </c>
      <c r="M234" s="101" t="s">
        <v>719</v>
      </c>
    </row>
    <row r="235" spans="1:13" x14ac:dyDescent="0.2">
      <c r="A235" s="121">
        <v>72</v>
      </c>
      <c r="B235" s="100" t="s">
        <v>264</v>
      </c>
      <c r="C235" s="121">
        <v>32</v>
      </c>
      <c r="D235" s="121">
        <v>3299</v>
      </c>
      <c r="E235" s="121">
        <v>5021</v>
      </c>
      <c r="F235" s="121"/>
      <c r="G235" s="121">
        <v>33063</v>
      </c>
      <c r="H235" s="122">
        <v>0</v>
      </c>
      <c r="I235" s="122">
        <v>232400</v>
      </c>
      <c r="J235" s="122">
        <v>232346</v>
      </c>
      <c r="K235" s="123">
        <v>0</v>
      </c>
      <c r="L235" s="123">
        <v>0.99976699999999996</v>
      </c>
      <c r="M235" s="101" t="s">
        <v>720</v>
      </c>
    </row>
    <row r="236" spans="1:13" x14ac:dyDescent="0.2">
      <c r="A236" s="121">
        <v>72</v>
      </c>
      <c r="B236" s="100" t="s">
        <v>264</v>
      </c>
      <c r="C236" s="121">
        <v>32</v>
      </c>
      <c r="D236" s="121">
        <v>3299</v>
      </c>
      <c r="E236" s="121">
        <v>5021</v>
      </c>
      <c r="F236" s="121">
        <v>33063</v>
      </c>
      <c r="G236" s="121"/>
      <c r="H236" s="122">
        <v>0</v>
      </c>
      <c r="I236" s="122">
        <v>15000</v>
      </c>
      <c r="J236" s="122">
        <v>14972</v>
      </c>
      <c r="K236" s="123">
        <v>0</v>
      </c>
      <c r="L236" s="123">
        <v>0.99813300000000005</v>
      </c>
      <c r="M236" s="101" t="s">
        <v>721</v>
      </c>
    </row>
    <row r="237" spans="1:13" x14ac:dyDescent="0.2">
      <c r="A237" s="121">
        <v>72</v>
      </c>
      <c r="B237" s="100" t="s">
        <v>264</v>
      </c>
      <c r="C237" s="121">
        <v>32</v>
      </c>
      <c r="D237" s="121">
        <v>3299</v>
      </c>
      <c r="E237" s="121">
        <v>5021</v>
      </c>
      <c r="F237" s="121">
        <v>330631</v>
      </c>
      <c r="G237" s="121">
        <v>33063</v>
      </c>
      <c r="H237" s="122">
        <v>0</v>
      </c>
      <c r="I237" s="122">
        <v>52100</v>
      </c>
      <c r="J237" s="122">
        <v>52060</v>
      </c>
      <c r="K237" s="123">
        <v>0</v>
      </c>
      <c r="L237" s="123">
        <v>0.99923200000000001</v>
      </c>
      <c r="M237" s="101" t="s">
        <v>720</v>
      </c>
    </row>
    <row r="238" spans="1:13" x14ac:dyDescent="0.2">
      <c r="A238" s="121">
        <v>72</v>
      </c>
      <c r="B238" s="100" t="s">
        <v>264</v>
      </c>
      <c r="C238" s="121">
        <v>32</v>
      </c>
      <c r="D238" s="121">
        <v>3299</v>
      </c>
      <c r="E238" s="121">
        <v>5031</v>
      </c>
      <c r="F238" s="121"/>
      <c r="G238" s="121">
        <v>33063</v>
      </c>
      <c r="H238" s="122">
        <v>0</v>
      </c>
      <c r="I238" s="122">
        <v>294700</v>
      </c>
      <c r="J238" s="122">
        <v>294545</v>
      </c>
      <c r="K238" s="123">
        <v>0</v>
      </c>
      <c r="L238" s="123">
        <v>0.99947399999999997</v>
      </c>
      <c r="M238" s="101" t="s">
        <v>722</v>
      </c>
    </row>
    <row r="239" spans="1:13" x14ac:dyDescent="0.2">
      <c r="A239" s="121">
        <v>72</v>
      </c>
      <c r="B239" s="100" t="s">
        <v>264</v>
      </c>
      <c r="C239" s="121">
        <v>32</v>
      </c>
      <c r="D239" s="121">
        <v>3299</v>
      </c>
      <c r="E239" s="121">
        <v>5031</v>
      </c>
      <c r="F239" s="121">
        <v>33063</v>
      </c>
      <c r="G239" s="121"/>
      <c r="H239" s="122">
        <v>0</v>
      </c>
      <c r="I239" s="122">
        <v>20500</v>
      </c>
      <c r="J239" s="122">
        <v>20443</v>
      </c>
      <c r="K239" s="123">
        <v>0</v>
      </c>
      <c r="L239" s="123">
        <v>0.99721899999999997</v>
      </c>
      <c r="M239" s="101" t="s">
        <v>723</v>
      </c>
    </row>
    <row r="240" spans="1:13" x14ac:dyDescent="0.2">
      <c r="A240" s="121">
        <v>72</v>
      </c>
      <c r="B240" s="100" t="s">
        <v>264</v>
      </c>
      <c r="C240" s="121">
        <v>32</v>
      </c>
      <c r="D240" s="121">
        <v>3299</v>
      </c>
      <c r="E240" s="121">
        <v>5031</v>
      </c>
      <c r="F240" s="121">
        <v>330631</v>
      </c>
      <c r="G240" s="121">
        <v>33063</v>
      </c>
      <c r="H240" s="122">
        <v>0</v>
      </c>
      <c r="I240" s="122">
        <v>93900</v>
      </c>
      <c r="J240" s="122">
        <v>93868</v>
      </c>
      <c r="K240" s="123">
        <v>0</v>
      </c>
      <c r="L240" s="123">
        <v>0.99965899999999996</v>
      </c>
      <c r="M240" s="101" t="s">
        <v>724</v>
      </c>
    </row>
    <row r="241" spans="1:13" x14ac:dyDescent="0.2">
      <c r="A241" s="121">
        <v>72</v>
      </c>
      <c r="B241" s="100" t="s">
        <v>264</v>
      </c>
      <c r="C241" s="121">
        <v>32</v>
      </c>
      <c r="D241" s="121">
        <v>3299</v>
      </c>
      <c r="E241" s="121">
        <v>5032</v>
      </c>
      <c r="F241" s="121"/>
      <c r="G241" s="121">
        <v>33063</v>
      </c>
      <c r="H241" s="122">
        <v>0</v>
      </c>
      <c r="I241" s="122">
        <v>106100</v>
      </c>
      <c r="J241" s="122">
        <v>106039</v>
      </c>
      <c r="K241" s="123">
        <v>0</v>
      </c>
      <c r="L241" s="123">
        <v>0.99942500000000001</v>
      </c>
      <c r="M241" s="101" t="s">
        <v>725</v>
      </c>
    </row>
    <row r="242" spans="1:13" x14ac:dyDescent="0.2">
      <c r="A242" s="121">
        <v>72</v>
      </c>
      <c r="B242" s="100" t="s">
        <v>264</v>
      </c>
      <c r="C242" s="121">
        <v>32</v>
      </c>
      <c r="D242" s="121">
        <v>3299</v>
      </c>
      <c r="E242" s="121">
        <v>5032</v>
      </c>
      <c r="F242" s="121">
        <v>33063</v>
      </c>
      <c r="G242" s="121"/>
      <c r="H242" s="122">
        <v>0</v>
      </c>
      <c r="I242" s="122">
        <v>7400</v>
      </c>
      <c r="J242" s="122">
        <v>7383</v>
      </c>
      <c r="K242" s="123">
        <v>0</v>
      </c>
      <c r="L242" s="123">
        <v>0.99770199999999998</v>
      </c>
      <c r="M242" s="101" t="s">
        <v>726</v>
      </c>
    </row>
    <row r="243" spans="1:13" x14ac:dyDescent="0.2">
      <c r="A243" s="121">
        <v>72</v>
      </c>
      <c r="B243" s="100" t="s">
        <v>264</v>
      </c>
      <c r="C243" s="121">
        <v>32</v>
      </c>
      <c r="D243" s="121">
        <v>3299</v>
      </c>
      <c r="E243" s="121">
        <v>5032</v>
      </c>
      <c r="F243" s="121">
        <v>330631</v>
      </c>
      <c r="G243" s="121">
        <v>33063</v>
      </c>
      <c r="H243" s="122">
        <v>0</v>
      </c>
      <c r="I243" s="122">
        <v>34400</v>
      </c>
      <c r="J243" s="122">
        <v>34245</v>
      </c>
      <c r="K243" s="123">
        <v>0</v>
      </c>
      <c r="L243" s="123">
        <v>0.99549399999999999</v>
      </c>
      <c r="M243" s="101" t="s">
        <v>727</v>
      </c>
    </row>
    <row r="244" spans="1:13" x14ac:dyDescent="0.2">
      <c r="A244" s="121">
        <v>72</v>
      </c>
      <c r="B244" s="100" t="s">
        <v>264</v>
      </c>
      <c r="C244" s="121">
        <v>32</v>
      </c>
      <c r="D244" s="121">
        <v>3299</v>
      </c>
      <c r="E244" s="121">
        <v>5038</v>
      </c>
      <c r="F244" s="121">
        <v>33063</v>
      </c>
      <c r="G244" s="121"/>
      <c r="H244" s="122">
        <v>0</v>
      </c>
      <c r="I244" s="122">
        <v>5200</v>
      </c>
      <c r="J244" s="122">
        <v>5153</v>
      </c>
      <c r="K244" s="123">
        <v>0</v>
      </c>
      <c r="L244" s="123">
        <v>0.99096099999999998</v>
      </c>
      <c r="M244" s="101" t="s">
        <v>728</v>
      </c>
    </row>
    <row r="245" spans="1:13" x14ac:dyDescent="0.2">
      <c r="A245" s="121">
        <v>72</v>
      </c>
      <c r="B245" s="100" t="s">
        <v>264</v>
      </c>
      <c r="C245" s="121">
        <v>32</v>
      </c>
      <c r="D245" s="121">
        <v>3299</v>
      </c>
      <c r="E245" s="121">
        <v>5136</v>
      </c>
      <c r="F245" s="121">
        <v>33063</v>
      </c>
      <c r="G245" s="121"/>
      <c r="H245" s="122">
        <v>0</v>
      </c>
      <c r="I245" s="122">
        <v>100</v>
      </c>
      <c r="J245" s="122">
        <v>57.8</v>
      </c>
      <c r="K245" s="123">
        <v>0</v>
      </c>
      <c r="L245" s="123">
        <v>0.57799999999999996</v>
      </c>
      <c r="M245" s="101" t="s">
        <v>729</v>
      </c>
    </row>
    <row r="246" spans="1:13" x14ac:dyDescent="0.2">
      <c r="A246" s="121">
        <v>72</v>
      </c>
      <c r="B246" s="100" t="s">
        <v>264</v>
      </c>
      <c r="C246" s="121">
        <v>32</v>
      </c>
      <c r="D246" s="121">
        <v>3299</v>
      </c>
      <c r="E246" s="121">
        <v>5136</v>
      </c>
      <c r="F246" s="121">
        <v>330631</v>
      </c>
      <c r="G246" s="121">
        <v>33063</v>
      </c>
      <c r="H246" s="122">
        <v>0</v>
      </c>
      <c r="I246" s="122">
        <v>1200</v>
      </c>
      <c r="J246" s="122">
        <v>1098.2</v>
      </c>
      <c r="K246" s="123">
        <v>0</v>
      </c>
      <c r="L246" s="123">
        <v>0.91516600000000004</v>
      </c>
      <c r="M246" s="101" t="s">
        <v>730</v>
      </c>
    </row>
    <row r="247" spans="1:13" x14ac:dyDescent="0.2">
      <c r="A247" s="121">
        <v>72</v>
      </c>
      <c r="B247" s="100" t="s">
        <v>264</v>
      </c>
      <c r="C247" s="121">
        <v>32</v>
      </c>
      <c r="D247" s="121">
        <v>3299</v>
      </c>
      <c r="E247" s="121">
        <v>5139</v>
      </c>
      <c r="F247" s="121">
        <v>33063</v>
      </c>
      <c r="G247" s="121"/>
      <c r="H247" s="122">
        <v>0</v>
      </c>
      <c r="I247" s="122">
        <v>2700</v>
      </c>
      <c r="J247" s="122">
        <v>2674.75</v>
      </c>
      <c r="K247" s="123">
        <v>0</v>
      </c>
      <c r="L247" s="123">
        <v>0.99064799999999997</v>
      </c>
      <c r="M247" s="101" t="s">
        <v>731</v>
      </c>
    </row>
    <row r="248" spans="1:13" x14ac:dyDescent="0.2">
      <c r="A248" s="121">
        <v>72</v>
      </c>
      <c r="B248" s="100" t="s">
        <v>264</v>
      </c>
      <c r="C248" s="121">
        <v>32</v>
      </c>
      <c r="D248" s="121">
        <v>3299</v>
      </c>
      <c r="E248" s="121">
        <v>5139</v>
      </c>
      <c r="F248" s="121">
        <v>330631</v>
      </c>
      <c r="G248" s="121">
        <v>33063</v>
      </c>
      <c r="H248" s="122">
        <v>0</v>
      </c>
      <c r="I248" s="122">
        <v>50900</v>
      </c>
      <c r="J248" s="122">
        <v>50820.25</v>
      </c>
      <c r="K248" s="123">
        <v>0</v>
      </c>
      <c r="L248" s="123">
        <v>0.99843300000000001</v>
      </c>
      <c r="M248" s="101" t="s">
        <v>732</v>
      </c>
    </row>
    <row r="249" spans="1:13" x14ac:dyDescent="0.2">
      <c r="A249" s="121">
        <v>72</v>
      </c>
      <c r="B249" s="100" t="s">
        <v>264</v>
      </c>
      <c r="C249" s="121">
        <v>32</v>
      </c>
      <c r="D249" s="121">
        <v>3299</v>
      </c>
      <c r="E249" s="121">
        <v>5167</v>
      </c>
      <c r="F249" s="121">
        <v>33063</v>
      </c>
      <c r="G249" s="121"/>
      <c r="H249" s="122">
        <v>0</v>
      </c>
      <c r="I249" s="122">
        <v>14900</v>
      </c>
      <c r="J249" s="122">
        <v>14850</v>
      </c>
      <c r="K249" s="123">
        <v>0</v>
      </c>
      <c r="L249" s="123">
        <v>0.99664399999999997</v>
      </c>
      <c r="M249" s="101" t="s">
        <v>733</v>
      </c>
    </row>
    <row r="250" spans="1:13" x14ac:dyDescent="0.2">
      <c r="A250" s="121">
        <v>72</v>
      </c>
      <c r="B250" s="100" t="s">
        <v>264</v>
      </c>
      <c r="C250" s="121">
        <v>32</v>
      </c>
      <c r="D250" s="121">
        <v>3299</v>
      </c>
      <c r="E250" s="121">
        <v>5167</v>
      </c>
      <c r="F250" s="121">
        <v>330631</v>
      </c>
      <c r="G250" s="121">
        <v>33063</v>
      </c>
      <c r="H250" s="122">
        <v>0</v>
      </c>
      <c r="I250" s="122">
        <v>282200</v>
      </c>
      <c r="J250" s="122">
        <v>282150</v>
      </c>
      <c r="K250" s="123">
        <v>0</v>
      </c>
      <c r="L250" s="123">
        <v>0.99982199999999999</v>
      </c>
      <c r="M250" s="101" t="s">
        <v>734</v>
      </c>
    </row>
    <row r="251" spans="1:13" x14ac:dyDescent="0.2">
      <c r="A251" s="121">
        <v>72</v>
      </c>
      <c r="B251" s="100" t="s">
        <v>264</v>
      </c>
      <c r="C251" s="121">
        <v>32</v>
      </c>
      <c r="D251" s="121">
        <v>3299</v>
      </c>
      <c r="E251" s="121">
        <v>5169</v>
      </c>
      <c r="F251" s="121">
        <v>33063</v>
      </c>
      <c r="G251" s="121"/>
      <c r="H251" s="122">
        <v>0</v>
      </c>
      <c r="I251" s="122">
        <v>11500</v>
      </c>
      <c r="J251" s="122">
        <v>11412.15</v>
      </c>
      <c r="K251" s="123">
        <v>0</v>
      </c>
      <c r="L251" s="123">
        <v>0.99236000000000002</v>
      </c>
      <c r="M251" s="101" t="s">
        <v>735</v>
      </c>
    </row>
    <row r="252" spans="1:13" x14ac:dyDescent="0.2">
      <c r="A252" s="121">
        <v>72</v>
      </c>
      <c r="B252" s="100" t="s">
        <v>264</v>
      </c>
      <c r="C252" s="121">
        <v>32</v>
      </c>
      <c r="D252" s="121">
        <v>3299</v>
      </c>
      <c r="E252" s="121">
        <v>5169</v>
      </c>
      <c r="F252" s="121">
        <v>330631</v>
      </c>
      <c r="G252" s="121">
        <v>33063</v>
      </c>
      <c r="H252" s="122">
        <v>0</v>
      </c>
      <c r="I252" s="122">
        <v>216900</v>
      </c>
      <c r="J252" s="122">
        <v>216830.85</v>
      </c>
      <c r="K252" s="123">
        <v>0</v>
      </c>
      <c r="L252" s="123">
        <v>0.99968100000000004</v>
      </c>
      <c r="M252" s="101" t="s">
        <v>736</v>
      </c>
    </row>
    <row r="253" spans="1:13" x14ac:dyDescent="0.2">
      <c r="A253" s="121">
        <v>72</v>
      </c>
      <c r="B253" s="100" t="s">
        <v>264</v>
      </c>
      <c r="C253" s="121">
        <v>32</v>
      </c>
      <c r="D253" s="121">
        <v>3299</v>
      </c>
      <c r="E253" s="121">
        <v>5173</v>
      </c>
      <c r="F253" s="121">
        <v>33063</v>
      </c>
      <c r="G253" s="121"/>
      <c r="H253" s="122">
        <v>0</v>
      </c>
      <c r="I253" s="122">
        <v>1300</v>
      </c>
      <c r="J253" s="122">
        <v>1188.45</v>
      </c>
      <c r="K253" s="123">
        <v>0</v>
      </c>
      <c r="L253" s="123">
        <v>0.914192</v>
      </c>
      <c r="M253" s="101" t="s">
        <v>737</v>
      </c>
    </row>
    <row r="254" spans="1:13" x14ac:dyDescent="0.2">
      <c r="A254" s="121">
        <v>72</v>
      </c>
      <c r="B254" s="100" t="s">
        <v>264</v>
      </c>
      <c r="C254" s="121">
        <v>32</v>
      </c>
      <c r="D254" s="121">
        <v>3299</v>
      </c>
      <c r="E254" s="121">
        <v>5173</v>
      </c>
      <c r="F254" s="121">
        <v>330631</v>
      </c>
      <c r="G254" s="121">
        <v>33063</v>
      </c>
      <c r="H254" s="122">
        <v>0</v>
      </c>
      <c r="I254" s="122">
        <v>22700</v>
      </c>
      <c r="J254" s="122">
        <v>22580.55</v>
      </c>
      <c r="K254" s="123">
        <v>0</v>
      </c>
      <c r="L254" s="123">
        <v>0.99473699999999998</v>
      </c>
      <c r="M254" s="101" t="s">
        <v>738</v>
      </c>
    </row>
    <row r="255" spans="1:13" x14ac:dyDescent="0.2">
      <c r="A255" s="121">
        <v>72</v>
      </c>
      <c r="B255" s="100" t="s">
        <v>264</v>
      </c>
      <c r="C255" s="121">
        <v>32</v>
      </c>
      <c r="D255" s="121">
        <v>3299</v>
      </c>
      <c r="E255" s="121">
        <v>5175</v>
      </c>
      <c r="F255" s="121">
        <v>33063</v>
      </c>
      <c r="G255" s="121"/>
      <c r="H255" s="122">
        <v>0</v>
      </c>
      <c r="I255" s="122">
        <v>100</v>
      </c>
      <c r="J255" s="122">
        <v>41.15</v>
      </c>
      <c r="K255" s="123">
        <v>0</v>
      </c>
      <c r="L255" s="123">
        <v>0.41149999999999998</v>
      </c>
      <c r="M255" s="101" t="s">
        <v>547</v>
      </c>
    </row>
    <row r="256" spans="1:13" x14ac:dyDescent="0.2">
      <c r="A256" s="121">
        <v>72</v>
      </c>
      <c r="B256" s="100" t="s">
        <v>264</v>
      </c>
      <c r="C256" s="121">
        <v>32</v>
      </c>
      <c r="D256" s="121">
        <v>3299</v>
      </c>
      <c r="E256" s="121">
        <v>5175</v>
      </c>
      <c r="F256" s="121">
        <v>330631</v>
      </c>
      <c r="G256" s="121">
        <v>33063</v>
      </c>
      <c r="H256" s="122">
        <v>0</v>
      </c>
      <c r="I256" s="122">
        <v>800</v>
      </c>
      <c r="J256" s="122">
        <v>781.85</v>
      </c>
      <c r="K256" s="123">
        <v>0</v>
      </c>
      <c r="L256" s="123">
        <v>0.97731199999999996</v>
      </c>
      <c r="M256" s="101" t="s">
        <v>548</v>
      </c>
    </row>
    <row r="257" spans="1:14" x14ac:dyDescent="0.2">
      <c r="A257" s="61">
        <v>72</v>
      </c>
      <c r="B257" s="92" t="s">
        <v>264</v>
      </c>
      <c r="C257" s="61"/>
      <c r="D257" s="61"/>
      <c r="E257" s="61"/>
      <c r="F257" s="61"/>
      <c r="G257" s="61"/>
      <c r="H257" s="62">
        <v>130000</v>
      </c>
      <c r="I257" s="62">
        <v>4357900</v>
      </c>
      <c r="J257" s="62">
        <v>3024089</v>
      </c>
      <c r="K257" s="63">
        <v>23.262223076923078</v>
      </c>
      <c r="L257" s="63">
        <v>0.69393262810069067</v>
      </c>
      <c r="M257" s="64" t="s">
        <v>266</v>
      </c>
    </row>
    <row r="258" spans="1:14" x14ac:dyDescent="0.2">
      <c r="A258" s="57">
        <v>72</v>
      </c>
      <c r="B258" s="91"/>
      <c r="C258" s="57"/>
      <c r="D258" s="57"/>
      <c r="E258" s="57"/>
      <c r="F258" s="57"/>
      <c r="G258" s="57"/>
      <c r="H258" s="58">
        <v>130000</v>
      </c>
      <c r="I258" s="58">
        <v>4357900</v>
      </c>
      <c r="J258" s="58">
        <v>3024089</v>
      </c>
      <c r="K258" s="59">
        <v>23.262223076923078</v>
      </c>
      <c r="L258" s="59">
        <v>0.69393262810069067</v>
      </c>
      <c r="M258" s="60" t="s">
        <v>162</v>
      </c>
    </row>
    <row r="259" spans="1:14" x14ac:dyDescent="0.2">
      <c r="A259" s="121">
        <v>81</v>
      </c>
      <c r="B259" s="100" t="s">
        <v>264</v>
      </c>
      <c r="C259" s="121">
        <v>61</v>
      </c>
      <c r="D259" s="121">
        <v>6171</v>
      </c>
      <c r="E259" s="121">
        <v>5011</v>
      </c>
      <c r="F259" s="121"/>
      <c r="G259" s="121"/>
      <c r="H259" s="122">
        <v>26819700</v>
      </c>
      <c r="I259" s="122">
        <v>26388500</v>
      </c>
      <c r="J259" s="137">
        <v>25799959</v>
      </c>
      <c r="K259" s="138">
        <v>0.96197699999999997</v>
      </c>
      <c r="L259" s="138">
        <v>0.97769700000000004</v>
      </c>
      <c r="M259" s="131" t="s">
        <v>210</v>
      </c>
      <c r="N259" s="260"/>
    </row>
    <row r="260" spans="1:14" x14ac:dyDescent="0.2">
      <c r="A260" s="121">
        <v>81</v>
      </c>
      <c r="B260" s="100" t="s">
        <v>264</v>
      </c>
      <c r="C260" s="121">
        <v>61</v>
      </c>
      <c r="D260" s="121">
        <v>6171</v>
      </c>
      <c r="E260" s="121">
        <v>5011</v>
      </c>
      <c r="F260" s="121"/>
      <c r="G260" s="121">
        <v>13011</v>
      </c>
      <c r="H260" s="122">
        <v>0</v>
      </c>
      <c r="I260" s="122">
        <v>1804200</v>
      </c>
      <c r="J260" s="137">
        <v>1675377</v>
      </c>
      <c r="K260" s="138">
        <v>0</v>
      </c>
      <c r="L260" s="138">
        <v>0.92859800000000003</v>
      </c>
      <c r="M260" s="131" t="s">
        <v>739</v>
      </c>
      <c r="N260" s="261"/>
    </row>
    <row r="261" spans="1:14" x14ac:dyDescent="0.2">
      <c r="A261" s="121">
        <v>81</v>
      </c>
      <c r="B261" s="100" t="s">
        <v>264</v>
      </c>
      <c r="C261" s="121">
        <v>61</v>
      </c>
      <c r="D261" s="121">
        <v>6171</v>
      </c>
      <c r="E261" s="121">
        <v>5011</v>
      </c>
      <c r="F261" s="121"/>
      <c r="G261" s="121">
        <v>13015</v>
      </c>
      <c r="H261" s="122">
        <v>0</v>
      </c>
      <c r="I261" s="122">
        <v>248600</v>
      </c>
      <c r="J261" s="137">
        <v>248505</v>
      </c>
      <c r="K261" s="138">
        <v>0</v>
      </c>
      <c r="L261" s="138">
        <v>0.99961699999999998</v>
      </c>
      <c r="M261" s="131" t="s">
        <v>783</v>
      </c>
      <c r="N261" s="262"/>
    </row>
    <row r="262" spans="1:14" x14ac:dyDescent="0.2">
      <c r="A262" s="121">
        <v>81</v>
      </c>
      <c r="B262" s="100" t="s">
        <v>264</v>
      </c>
      <c r="C262" s="121">
        <v>61</v>
      </c>
      <c r="D262" s="121">
        <v>6171</v>
      </c>
      <c r="E262" s="121">
        <v>5011</v>
      </c>
      <c r="F262" s="121">
        <v>14007</v>
      </c>
      <c r="G262" s="121"/>
      <c r="H262" s="122">
        <v>0</v>
      </c>
      <c r="I262" s="122">
        <v>3800</v>
      </c>
      <c r="J262" s="137">
        <v>3757</v>
      </c>
      <c r="K262" s="138">
        <v>0</v>
      </c>
      <c r="L262" s="138">
        <v>0.98868400000000001</v>
      </c>
      <c r="M262" s="131" t="s">
        <v>740</v>
      </c>
      <c r="N262" s="260"/>
    </row>
    <row r="263" spans="1:14" x14ac:dyDescent="0.2">
      <c r="A263" s="121">
        <v>81</v>
      </c>
      <c r="B263" s="100" t="s">
        <v>264</v>
      </c>
      <c r="C263" s="121">
        <v>61</v>
      </c>
      <c r="D263" s="121">
        <v>6171</v>
      </c>
      <c r="E263" s="121">
        <v>5011</v>
      </c>
      <c r="F263" s="121">
        <v>14007</v>
      </c>
      <c r="G263" s="121">
        <v>13013</v>
      </c>
      <c r="H263" s="122">
        <v>0</v>
      </c>
      <c r="I263" s="122">
        <v>71200</v>
      </c>
      <c r="J263" s="137">
        <v>71135</v>
      </c>
      <c r="K263" s="138">
        <v>0</v>
      </c>
      <c r="L263" s="138">
        <v>0.99908699999999995</v>
      </c>
      <c r="M263" s="131" t="s">
        <v>740</v>
      </c>
      <c r="N263" s="261"/>
    </row>
    <row r="264" spans="1:14" x14ac:dyDescent="0.2">
      <c r="A264" s="121">
        <v>81</v>
      </c>
      <c r="B264" s="100" t="s">
        <v>264</v>
      </c>
      <c r="C264" s="121">
        <v>61</v>
      </c>
      <c r="D264" s="121">
        <v>6171</v>
      </c>
      <c r="E264" s="121">
        <v>5011</v>
      </c>
      <c r="F264" s="121">
        <v>14008</v>
      </c>
      <c r="G264" s="121"/>
      <c r="H264" s="122">
        <v>0</v>
      </c>
      <c r="I264" s="122">
        <v>30600</v>
      </c>
      <c r="J264" s="137">
        <v>30568</v>
      </c>
      <c r="K264" s="138">
        <v>0</v>
      </c>
      <c r="L264" s="138">
        <v>0.99895400000000001</v>
      </c>
      <c r="M264" s="131" t="s">
        <v>741</v>
      </c>
      <c r="N264" s="261"/>
    </row>
    <row r="265" spans="1:14" x14ac:dyDescent="0.2">
      <c r="A265" s="121">
        <v>81</v>
      </c>
      <c r="B265" s="100" t="s">
        <v>264</v>
      </c>
      <c r="C265" s="121">
        <v>61</v>
      </c>
      <c r="D265" s="121">
        <v>6171</v>
      </c>
      <c r="E265" s="121">
        <v>5011</v>
      </c>
      <c r="F265" s="121">
        <v>14008</v>
      </c>
      <c r="G265" s="121">
        <v>13013</v>
      </c>
      <c r="H265" s="122">
        <v>0</v>
      </c>
      <c r="I265" s="122">
        <v>447900</v>
      </c>
      <c r="J265" s="137">
        <v>447801</v>
      </c>
      <c r="K265" s="138">
        <v>0</v>
      </c>
      <c r="L265" s="138">
        <v>0.99977800000000006</v>
      </c>
      <c r="M265" s="131" t="s">
        <v>741</v>
      </c>
      <c r="N265" s="260"/>
    </row>
    <row r="266" spans="1:14" ht="13.5" customHeight="1" x14ac:dyDescent="0.2">
      <c r="A266" s="121">
        <v>81</v>
      </c>
      <c r="B266" s="100" t="s">
        <v>264</v>
      </c>
      <c r="C266" s="121">
        <v>61</v>
      </c>
      <c r="D266" s="121">
        <v>6171</v>
      </c>
      <c r="E266" s="121">
        <v>5011</v>
      </c>
      <c r="F266" s="121">
        <v>140071</v>
      </c>
      <c r="G266" s="121">
        <v>13013</v>
      </c>
      <c r="H266" s="122">
        <v>0</v>
      </c>
      <c r="I266" s="122">
        <v>400</v>
      </c>
      <c r="J266" s="137">
        <v>239</v>
      </c>
      <c r="K266" s="138">
        <v>0</v>
      </c>
      <c r="L266" s="138">
        <v>0.59750000000000003</v>
      </c>
      <c r="M266" s="131" t="s">
        <v>742</v>
      </c>
      <c r="N266" s="260"/>
    </row>
    <row r="267" spans="1:14" x14ac:dyDescent="0.2">
      <c r="A267" s="121">
        <v>81</v>
      </c>
      <c r="B267" s="100" t="s">
        <v>264</v>
      </c>
      <c r="C267" s="121">
        <v>61</v>
      </c>
      <c r="D267" s="121">
        <v>6171</v>
      </c>
      <c r="E267" s="121">
        <v>5011</v>
      </c>
      <c r="F267" s="121">
        <v>140081</v>
      </c>
      <c r="G267" s="121">
        <v>13013</v>
      </c>
      <c r="H267" s="122">
        <v>0</v>
      </c>
      <c r="I267" s="122">
        <v>133000</v>
      </c>
      <c r="J267" s="137">
        <v>133000</v>
      </c>
      <c r="K267" s="138">
        <v>0</v>
      </c>
      <c r="L267" s="138">
        <v>1</v>
      </c>
      <c r="M267" s="131" t="s">
        <v>743</v>
      </c>
      <c r="N267" s="261"/>
    </row>
    <row r="268" spans="1:14" x14ac:dyDescent="0.2">
      <c r="A268" s="121">
        <v>81</v>
      </c>
      <c r="B268" s="100" t="s">
        <v>264</v>
      </c>
      <c r="C268" s="121">
        <v>61</v>
      </c>
      <c r="D268" s="121">
        <v>6171</v>
      </c>
      <c r="E268" s="121">
        <v>5021</v>
      </c>
      <c r="F268" s="121"/>
      <c r="G268" s="121"/>
      <c r="H268" s="122">
        <v>0</v>
      </c>
      <c r="I268" s="122">
        <v>237500</v>
      </c>
      <c r="J268" s="137">
        <v>237449</v>
      </c>
      <c r="K268" s="138">
        <v>0</v>
      </c>
      <c r="L268" s="138">
        <v>0.99978500000000003</v>
      </c>
      <c r="M268" s="131" t="s">
        <v>549</v>
      </c>
      <c r="N268" s="261"/>
    </row>
    <row r="269" spans="1:14" x14ac:dyDescent="0.2">
      <c r="A269" s="121">
        <v>81</v>
      </c>
      <c r="B269" s="100" t="s">
        <v>264</v>
      </c>
      <c r="C269" s="121">
        <v>61</v>
      </c>
      <c r="D269" s="121">
        <v>6171</v>
      </c>
      <c r="E269" s="121">
        <v>5021</v>
      </c>
      <c r="F269" s="121"/>
      <c r="G269" s="121">
        <v>13011</v>
      </c>
      <c r="H269" s="122">
        <v>0</v>
      </c>
      <c r="I269" s="122">
        <v>13400</v>
      </c>
      <c r="J269" s="137">
        <v>13350</v>
      </c>
      <c r="K269" s="138">
        <v>0</v>
      </c>
      <c r="L269" s="138">
        <v>0.99626800000000004</v>
      </c>
      <c r="M269" s="131" t="s">
        <v>744</v>
      </c>
      <c r="N269" s="262"/>
    </row>
    <row r="270" spans="1:14" ht="13.5" customHeight="1" x14ac:dyDescent="0.2">
      <c r="A270" s="121">
        <v>81</v>
      </c>
      <c r="B270" s="100" t="s">
        <v>264</v>
      </c>
      <c r="C270" s="121">
        <v>61</v>
      </c>
      <c r="D270" s="121">
        <v>6171</v>
      </c>
      <c r="E270" s="121">
        <v>5021</v>
      </c>
      <c r="F270" s="121">
        <v>14007</v>
      </c>
      <c r="G270" s="121"/>
      <c r="H270" s="122">
        <v>0</v>
      </c>
      <c r="I270" s="122">
        <v>5400</v>
      </c>
      <c r="J270" s="137">
        <v>5400</v>
      </c>
      <c r="K270" s="138">
        <v>0</v>
      </c>
      <c r="L270" s="138">
        <v>1</v>
      </c>
      <c r="M270" s="131" t="s">
        <v>576</v>
      </c>
      <c r="N270" s="260"/>
    </row>
    <row r="271" spans="1:14" x14ac:dyDescent="0.2">
      <c r="A271" s="121">
        <v>81</v>
      </c>
      <c r="B271" s="100" t="s">
        <v>264</v>
      </c>
      <c r="C271" s="121">
        <v>61</v>
      </c>
      <c r="D271" s="121">
        <v>6171</v>
      </c>
      <c r="E271" s="121">
        <v>5021</v>
      </c>
      <c r="F271" s="121">
        <v>14007</v>
      </c>
      <c r="G271" s="121">
        <v>13013</v>
      </c>
      <c r="H271" s="122">
        <v>0</v>
      </c>
      <c r="I271" s="122">
        <v>102600</v>
      </c>
      <c r="J271" s="137">
        <v>102600</v>
      </c>
      <c r="K271" s="138">
        <v>0</v>
      </c>
      <c r="L271" s="138">
        <v>1</v>
      </c>
      <c r="M271" s="131" t="s">
        <v>577</v>
      </c>
      <c r="N271" s="260"/>
    </row>
    <row r="272" spans="1:14" x14ac:dyDescent="0.2">
      <c r="A272" s="121">
        <v>81</v>
      </c>
      <c r="B272" s="100" t="s">
        <v>264</v>
      </c>
      <c r="C272" s="121">
        <v>61</v>
      </c>
      <c r="D272" s="121">
        <v>6171</v>
      </c>
      <c r="E272" s="121">
        <v>5021</v>
      </c>
      <c r="F272" s="121">
        <v>14008</v>
      </c>
      <c r="G272" s="121"/>
      <c r="H272" s="122">
        <v>0</v>
      </c>
      <c r="I272" s="122">
        <v>24100</v>
      </c>
      <c r="J272" s="137">
        <v>24054</v>
      </c>
      <c r="K272" s="138">
        <v>0</v>
      </c>
      <c r="L272" s="138">
        <v>0.99809099999999995</v>
      </c>
      <c r="M272" s="131" t="s">
        <v>499</v>
      </c>
      <c r="N272" s="260"/>
    </row>
    <row r="273" spans="1:14" x14ac:dyDescent="0.2">
      <c r="A273" s="121">
        <v>81</v>
      </c>
      <c r="B273" s="100" t="s">
        <v>264</v>
      </c>
      <c r="C273" s="121">
        <v>61</v>
      </c>
      <c r="D273" s="121">
        <v>6171</v>
      </c>
      <c r="E273" s="121">
        <v>5021</v>
      </c>
      <c r="F273" s="121">
        <v>14008</v>
      </c>
      <c r="G273" s="121">
        <v>13013</v>
      </c>
      <c r="H273" s="122">
        <v>0</v>
      </c>
      <c r="I273" s="122">
        <v>457000</v>
      </c>
      <c r="J273" s="137">
        <v>456950</v>
      </c>
      <c r="K273" s="138">
        <v>0</v>
      </c>
      <c r="L273" s="138">
        <v>0.99988999999999995</v>
      </c>
      <c r="M273" s="131" t="s">
        <v>499</v>
      </c>
      <c r="N273" s="260"/>
    </row>
    <row r="274" spans="1:14" x14ac:dyDescent="0.2">
      <c r="A274" s="121">
        <v>81</v>
      </c>
      <c r="B274" s="100" t="s">
        <v>264</v>
      </c>
      <c r="C274" s="121">
        <v>61</v>
      </c>
      <c r="D274" s="121">
        <v>6171</v>
      </c>
      <c r="E274" s="121">
        <v>5031</v>
      </c>
      <c r="F274" s="121"/>
      <c r="G274" s="121"/>
      <c r="H274" s="122">
        <v>6705400</v>
      </c>
      <c r="I274" s="122">
        <v>6705400</v>
      </c>
      <c r="J274" s="137">
        <v>6468941</v>
      </c>
      <c r="K274" s="138">
        <v>0.96473600000000004</v>
      </c>
      <c r="L274" s="138">
        <v>0.96473600000000004</v>
      </c>
      <c r="M274" s="131" t="s">
        <v>244</v>
      </c>
      <c r="N274" s="260"/>
    </row>
    <row r="275" spans="1:14" x14ac:dyDescent="0.2">
      <c r="A275" s="121">
        <v>81</v>
      </c>
      <c r="B275" s="100" t="s">
        <v>264</v>
      </c>
      <c r="C275" s="121">
        <v>61</v>
      </c>
      <c r="D275" s="121">
        <v>6171</v>
      </c>
      <c r="E275" s="121">
        <v>5031</v>
      </c>
      <c r="F275" s="121"/>
      <c r="G275" s="121">
        <v>13011</v>
      </c>
      <c r="H275" s="122">
        <v>0</v>
      </c>
      <c r="I275" s="122">
        <v>417400</v>
      </c>
      <c r="J275" s="137">
        <v>417333</v>
      </c>
      <c r="K275" s="138">
        <v>0</v>
      </c>
      <c r="L275" s="138">
        <v>0.99983900000000003</v>
      </c>
      <c r="M275" s="131" t="s">
        <v>745</v>
      </c>
      <c r="N275" s="260"/>
    </row>
    <row r="276" spans="1:14" x14ac:dyDescent="0.2">
      <c r="A276" s="121">
        <v>81</v>
      </c>
      <c r="B276" s="100" t="s">
        <v>264</v>
      </c>
      <c r="C276" s="121">
        <v>61</v>
      </c>
      <c r="D276" s="121">
        <v>6171</v>
      </c>
      <c r="E276" s="121">
        <v>5031</v>
      </c>
      <c r="F276" s="121"/>
      <c r="G276" s="121">
        <v>13015</v>
      </c>
      <c r="H276" s="122">
        <v>0</v>
      </c>
      <c r="I276" s="122">
        <v>61600</v>
      </c>
      <c r="J276" s="137">
        <v>61629</v>
      </c>
      <c r="K276" s="138">
        <v>0</v>
      </c>
      <c r="L276" s="138">
        <v>1.00047</v>
      </c>
      <c r="M276" s="131" t="s">
        <v>746</v>
      </c>
      <c r="N276" s="260"/>
    </row>
    <row r="277" spans="1:14" x14ac:dyDescent="0.2">
      <c r="A277" s="121">
        <v>81</v>
      </c>
      <c r="B277" s="100" t="s">
        <v>264</v>
      </c>
      <c r="C277" s="121">
        <v>61</v>
      </c>
      <c r="D277" s="121">
        <v>6171</v>
      </c>
      <c r="E277" s="121">
        <v>5031</v>
      </c>
      <c r="F277" s="121">
        <v>14007</v>
      </c>
      <c r="G277" s="121"/>
      <c r="H277" s="122">
        <v>0</v>
      </c>
      <c r="I277" s="122">
        <v>1000</v>
      </c>
      <c r="J277" s="137">
        <v>934</v>
      </c>
      <c r="K277" s="138">
        <v>0</v>
      </c>
      <c r="L277" s="138">
        <v>0.93400000000000005</v>
      </c>
      <c r="M277" s="131" t="s">
        <v>747</v>
      </c>
      <c r="N277" s="260"/>
    </row>
    <row r="278" spans="1:14" x14ac:dyDescent="0.2">
      <c r="A278" s="121">
        <v>81</v>
      </c>
      <c r="B278" s="100" t="s">
        <v>264</v>
      </c>
      <c r="C278" s="121">
        <v>61</v>
      </c>
      <c r="D278" s="121">
        <v>6171</v>
      </c>
      <c r="E278" s="121">
        <v>5031</v>
      </c>
      <c r="F278" s="121">
        <v>14007</v>
      </c>
      <c r="G278" s="121">
        <v>13013</v>
      </c>
      <c r="H278" s="122">
        <v>0</v>
      </c>
      <c r="I278" s="122">
        <v>17700</v>
      </c>
      <c r="J278" s="137">
        <v>17642</v>
      </c>
      <c r="K278" s="138">
        <v>0</v>
      </c>
      <c r="L278" s="138">
        <v>0.99672300000000003</v>
      </c>
      <c r="M278" s="131" t="s">
        <v>747</v>
      </c>
      <c r="N278" s="260"/>
    </row>
    <row r="279" spans="1:14" x14ac:dyDescent="0.2">
      <c r="A279" s="121">
        <v>81</v>
      </c>
      <c r="B279" s="100" t="s">
        <v>264</v>
      </c>
      <c r="C279" s="121">
        <v>61</v>
      </c>
      <c r="D279" s="121">
        <v>6171</v>
      </c>
      <c r="E279" s="121">
        <v>5031</v>
      </c>
      <c r="F279" s="121">
        <v>14008</v>
      </c>
      <c r="G279" s="121"/>
      <c r="H279" s="122">
        <v>0</v>
      </c>
      <c r="I279" s="122">
        <v>10800</v>
      </c>
      <c r="J279" s="137">
        <v>10769</v>
      </c>
      <c r="K279" s="138">
        <v>0</v>
      </c>
      <c r="L279" s="138">
        <v>0.99712900000000004</v>
      </c>
      <c r="M279" s="131" t="s">
        <v>500</v>
      </c>
      <c r="N279" s="260"/>
    </row>
    <row r="280" spans="1:14" x14ac:dyDescent="0.2">
      <c r="A280" s="121">
        <v>81</v>
      </c>
      <c r="B280" s="100" t="s">
        <v>264</v>
      </c>
      <c r="C280" s="121">
        <v>61</v>
      </c>
      <c r="D280" s="121">
        <v>6171</v>
      </c>
      <c r="E280" s="121">
        <v>5031</v>
      </c>
      <c r="F280" s="121">
        <v>14008</v>
      </c>
      <c r="G280" s="121">
        <v>13013</v>
      </c>
      <c r="H280" s="122">
        <v>0</v>
      </c>
      <c r="I280" s="122">
        <v>171700</v>
      </c>
      <c r="J280" s="137">
        <v>171571</v>
      </c>
      <c r="K280" s="138">
        <v>0</v>
      </c>
      <c r="L280" s="138">
        <v>0.99924800000000003</v>
      </c>
      <c r="M280" s="131" t="s">
        <v>500</v>
      </c>
      <c r="N280" s="260"/>
    </row>
    <row r="281" spans="1:14" ht="13.5" customHeight="1" x14ac:dyDescent="0.2">
      <c r="A281" s="121">
        <v>81</v>
      </c>
      <c r="B281" s="100" t="s">
        <v>264</v>
      </c>
      <c r="C281" s="121">
        <v>61</v>
      </c>
      <c r="D281" s="121">
        <v>6171</v>
      </c>
      <c r="E281" s="121">
        <v>5031</v>
      </c>
      <c r="F281" s="121">
        <v>140071</v>
      </c>
      <c r="G281" s="121">
        <v>13013</v>
      </c>
      <c r="H281" s="122">
        <v>0</v>
      </c>
      <c r="I281" s="122">
        <v>200</v>
      </c>
      <c r="J281" s="137">
        <v>60</v>
      </c>
      <c r="K281" s="138">
        <v>0</v>
      </c>
      <c r="L281" s="138">
        <v>0.3</v>
      </c>
      <c r="M281" s="131" t="s">
        <v>1070</v>
      </c>
      <c r="N281" s="260"/>
    </row>
    <row r="282" spans="1:14" ht="13.5" customHeight="1" x14ac:dyDescent="0.2">
      <c r="A282" s="121">
        <v>81</v>
      </c>
      <c r="B282" s="100" t="s">
        <v>264</v>
      </c>
      <c r="C282" s="121">
        <v>61</v>
      </c>
      <c r="D282" s="121">
        <v>6171</v>
      </c>
      <c r="E282" s="121">
        <v>5031</v>
      </c>
      <c r="F282" s="121">
        <v>140081</v>
      </c>
      <c r="G282" s="121">
        <v>13013</v>
      </c>
      <c r="H282" s="122">
        <v>0</v>
      </c>
      <c r="I282" s="122">
        <v>33100</v>
      </c>
      <c r="J282" s="137">
        <v>32984</v>
      </c>
      <c r="K282" s="138">
        <v>0</v>
      </c>
      <c r="L282" s="138">
        <v>0.99649500000000002</v>
      </c>
      <c r="M282" s="131" t="s">
        <v>748</v>
      </c>
      <c r="N282" s="260"/>
    </row>
    <row r="283" spans="1:14" x14ac:dyDescent="0.2">
      <c r="A283" s="121">
        <v>81</v>
      </c>
      <c r="B283" s="100" t="s">
        <v>264</v>
      </c>
      <c r="C283" s="121">
        <v>61</v>
      </c>
      <c r="D283" s="121">
        <v>6171</v>
      </c>
      <c r="E283" s="121">
        <v>5032</v>
      </c>
      <c r="F283" s="121"/>
      <c r="G283" s="121"/>
      <c r="H283" s="122">
        <v>2414400</v>
      </c>
      <c r="I283" s="122">
        <v>2414400</v>
      </c>
      <c r="J283" s="137">
        <v>2337610</v>
      </c>
      <c r="K283" s="138">
        <v>0.968194</v>
      </c>
      <c r="L283" s="138">
        <v>0.968194</v>
      </c>
      <c r="M283" s="131" t="s">
        <v>245</v>
      </c>
      <c r="N283" s="260"/>
    </row>
    <row r="284" spans="1:14" x14ac:dyDescent="0.2">
      <c r="A284" s="121">
        <v>81</v>
      </c>
      <c r="B284" s="100" t="s">
        <v>264</v>
      </c>
      <c r="C284" s="121">
        <v>61</v>
      </c>
      <c r="D284" s="121">
        <v>6171</v>
      </c>
      <c r="E284" s="121">
        <v>5032</v>
      </c>
      <c r="F284" s="121"/>
      <c r="G284" s="121">
        <v>13011</v>
      </c>
      <c r="H284" s="122">
        <v>0</v>
      </c>
      <c r="I284" s="122">
        <v>150800</v>
      </c>
      <c r="J284" s="137">
        <v>150733</v>
      </c>
      <c r="K284" s="138">
        <v>0</v>
      </c>
      <c r="L284" s="138">
        <v>0.99955499999999997</v>
      </c>
      <c r="M284" s="131" t="s">
        <v>749</v>
      </c>
      <c r="N284" s="260"/>
    </row>
    <row r="285" spans="1:14" x14ac:dyDescent="0.2">
      <c r="A285" s="121">
        <v>81</v>
      </c>
      <c r="B285" s="100" t="s">
        <v>264</v>
      </c>
      <c r="C285" s="121">
        <v>61</v>
      </c>
      <c r="D285" s="121">
        <v>6171</v>
      </c>
      <c r="E285" s="121">
        <v>5032</v>
      </c>
      <c r="F285" s="121"/>
      <c r="G285" s="121">
        <v>13015</v>
      </c>
      <c r="H285" s="122">
        <v>0</v>
      </c>
      <c r="I285" s="122">
        <v>22300</v>
      </c>
      <c r="J285" s="137">
        <v>22366</v>
      </c>
      <c r="K285" s="138">
        <v>0</v>
      </c>
      <c r="L285" s="138">
        <v>1.0029589999999999</v>
      </c>
      <c r="M285" s="131" t="s">
        <v>750</v>
      </c>
      <c r="N285" s="260"/>
    </row>
    <row r="286" spans="1:14" x14ac:dyDescent="0.2">
      <c r="A286" s="121">
        <v>81</v>
      </c>
      <c r="B286" s="100" t="s">
        <v>264</v>
      </c>
      <c r="C286" s="121">
        <v>61</v>
      </c>
      <c r="D286" s="121">
        <v>6171</v>
      </c>
      <c r="E286" s="121">
        <v>5032</v>
      </c>
      <c r="F286" s="121">
        <v>14007</v>
      </c>
      <c r="G286" s="121"/>
      <c r="H286" s="122">
        <v>0</v>
      </c>
      <c r="I286" s="122">
        <v>400</v>
      </c>
      <c r="J286" s="137">
        <v>340</v>
      </c>
      <c r="K286" s="138">
        <v>0</v>
      </c>
      <c r="L286" s="138">
        <v>0.85</v>
      </c>
      <c r="M286" s="131" t="s">
        <v>751</v>
      </c>
      <c r="N286" s="260"/>
    </row>
    <row r="287" spans="1:14" x14ac:dyDescent="0.2">
      <c r="A287" s="121">
        <v>81</v>
      </c>
      <c r="B287" s="100" t="s">
        <v>264</v>
      </c>
      <c r="C287" s="121">
        <v>61</v>
      </c>
      <c r="D287" s="121">
        <v>6171</v>
      </c>
      <c r="E287" s="121">
        <v>5032</v>
      </c>
      <c r="F287" s="121">
        <v>14007</v>
      </c>
      <c r="G287" s="121">
        <v>13013</v>
      </c>
      <c r="H287" s="122">
        <v>0</v>
      </c>
      <c r="I287" s="122">
        <v>6500</v>
      </c>
      <c r="J287" s="137">
        <v>6400</v>
      </c>
      <c r="K287" s="138">
        <v>0</v>
      </c>
      <c r="L287" s="138">
        <v>0.98461500000000002</v>
      </c>
      <c r="M287" s="131" t="s">
        <v>751</v>
      </c>
      <c r="N287" s="260"/>
    </row>
    <row r="288" spans="1:14" x14ac:dyDescent="0.2">
      <c r="A288" s="121">
        <v>81</v>
      </c>
      <c r="B288" s="100" t="s">
        <v>264</v>
      </c>
      <c r="C288" s="121">
        <v>61</v>
      </c>
      <c r="D288" s="121">
        <v>6171</v>
      </c>
      <c r="E288" s="121">
        <v>5032</v>
      </c>
      <c r="F288" s="121">
        <v>14008</v>
      </c>
      <c r="G288" s="121"/>
      <c r="H288" s="122">
        <v>0</v>
      </c>
      <c r="I288" s="122">
        <v>4000</v>
      </c>
      <c r="J288" s="137">
        <v>3905</v>
      </c>
      <c r="K288" s="138">
        <v>0</v>
      </c>
      <c r="L288" s="138">
        <v>0.97624999999999995</v>
      </c>
      <c r="M288" s="131" t="s">
        <v>501</v>
      </c>
      <c r="N288" s="260"/>
    </row>
    <row r="289" spans="1:14" x14ac:dyDescent="0.2">
      <c r="A289" s="121">
        <v>81</v>
      </c>
      <c r="B289" s="100" t="s">
        <v>264</v>
      </c>
      <c r="C289" s="121">
        <v>61</v>
      </c>
      <c r="D289" s="121">
        <v>6171</v>
      </c>
      <c r="E289" s="121">
        <v>5032</v>
      </c>
      <c r="F289" s="121">
        <v>14008</v>
      </c>
      <c r="G289" s="121">
        <v>13013</v>
      </c>
      <c r="H289" s="122">
        <v>0</v>
      </c>
      <c r="I289" s="122">
        <v>62200</v>
      </c>
      <c r="J289" s="137">
        <v>62125</v>
      </c>
      <c r="K289" s="138">
        <v>0</v>
      </c>
      <c r="L289" s="138">
        <v>0.99879399999999996</v>
      </c>
      <c r="M289" s="131" t="s">
        <v>501</v>
      </c>
      <c r="N289" s="260"/>
    </row>
    <row r="290" spans="1:14" ht="13.5" customHeight="1" x14ac:dyDescent="0.2">
      <c r="A290" s="121">
        <v>81</v>
      </c>
      <c r="B290" s="100" t="s">
        <v>264</v>
      </c>
      <c r="C290" s="121">
        <v>61</v>
      </c>
      <c r="D290" s="121">
        <v>6171</v>
      </c>
      <c r="E290" s="121">
        <v>5032</v>
      </c>
      <c r="F290" s="121">
        <v>140071</v>
      </c>
      <c r="G290" s="121">
        <v>13013</v>
      </c>
      <c r="H290" s="122">
        <v>0</v>
      </c>
      <c r="I290" s="122">
        <v>200</v>
      </c>
      <c r="J290" s="137">
        <v>23</v>
      </c>
      <c r="K290" s="138">
        <v>0</v>
      </c>
      <c r="L290" s="138">
        <v>0.115</v>
      </c>
      <c r="M290" s="131" t="s">
        <v>752</v>
      </c>
      <c r="N290" s="260"/>
    </row>
    <row r="291" spans="1:14" ht="13.5" customHeight="1" x14ac:dyDescent="0.2">
      <c r="A291" s="121">
        <v>81</v>
      </c>
      <c r="B291" s="100" t="s">
        <v>264</v>
      </c>
      <c r="C291" s="121">
        <v>61</v>
      </c>
      <c r="D291" s="121">
        <v>6171</v>
      </c>
      <c r="E291" s="121">
        <v>5032</v>
      </c>
      <c r="F291" s="121">
        <v>140081</v>
      </c>
      <c r="G291" s="121">
        <v>13013</v>
      </c>
      <c r="H291" s="122">
        <v>0</v>
      </c>
      <c r="I291" s="122">
        <v>12100</v>
      </c>
      <c r="J291" s="137">
        <v>11970</v>
      </c>
      <c r="K291" s="138">
        <v>0</v>
      </c>
      <c r="L291" s="138">
        <v>0.98925600000000002</v>
      </c>
      <c r="M291" s="131" t="s">
        <v>753</v>
      </c>
      <c r="N291" s="260"/>
    </row>
    <row r="292" spans="1:14" x14ac:dyDescent="0.2">
      <c r="A292" s="121">
        <v>81</v>
      </c>
      <c r="B292" s="100" t="s">
        <v>264</v>
      </c>
      <c r="C292" s="121">
        <v>61</v>
      </c>
      <c r="D292" s="121">
        <v>6171</v>
      </c>
      <c r="E292" s="121">
        <v>5038</v>
      </c>
      <c r="F292" s="121"/>
      <c r="G292" s="121"/>
      <c r="H292" s="122">
        <v>113100</v>
      </c>
      <c r="I292" s="122">
        <v>113300</v>
      </c>
      <c r="J292" s="137">
        <v>113235</v>
      </c>
      <c r="K292" s="138">
        <v>1.001193</v>
      </c>
      <c r="L292" s="138">
        <v>0.99942600000000004</v>
      </c>
      <c r="M292" s="131" t="s">
        <v>211</v>
      </c>
      <c r="N292" s="260"/>
    </row>
    <row r="293" spans="1:14" x14ac:dyDescent="0.2">
      <c r="A293" s="121">
        <v>81</v>
      </c>
      <c r="B293" s="100" t="s">
        <v>264</v>
      </c>
      <c r="C293" s="121">
        <v>61</v>
      </c>
      <c r="D293" s="121">
        <v>6171</v>
      </c>
      <c r="E293" s="121">
        <v>5038</v>
      </c>
      <c r="F293" s="121"/>
      <c r="G293" s="121">
        <v>13011</v>
      </c>
      <c r="H293" s="122">
        <v>0</v>
      </c>
      <c r="I293" s="122">
        <v>5100</v>
      </c>
      <c r="J293" s="137">
        <v>5061</v>
      </c>
      <c r="K293" s="138">
        <v>0</v>
      </c>
      <c r="L293" s="138">
        <v>0.99235200000000001</v>
      </c>
      <c r="M293" s="131" t="s">
        <v>754</v>
      </c>
      <c r="N293" s="260"/>
    </row>
    <row r="294" spans="1:14" x14ac:dyDescent="0.2">
      <c r="A294" s="121">
        <v>81</v>
      </c>
      <c r="B294" s="100" t="s">
        <v>264</v>
      </c>
      <c r="C294" s="121">
        <v>61</v>
      </c>
      <c r="D294" s="121">
        <v>6171</v>
      </c>
      <c r="E294" s="121">
        <v>5038</v>
      </c>
      <c r="F294" s="121">
        <v>14007</v>
      </c>
      <c r="G294" s="121"/>
      <c r="H294" s="122">
        <v>0</v>
      </c>
      <c r="I294" s="122">
        <v>200</v>
      </c>
      <c r="J294" s="137">
        <v>105</v>
      </c>
      <c r="K294" s="138">
        <v>0</v>
      </c>
      <c r="L294" s="138">
        <v>0.52500000000000002</v>
      </c>
      <c r="M294" s="131" t="s">
        <v>755</v>
      </c>
      <c r="N294" s="260"/>
    </row>
    <row r="295" spans="1:14" x14ac:dyDescent="0.2">
      <c r="A295" s="121">
        <v>81</v>
      </c>
      <c r="B295" s="100" t="s">
        <v>264</v>
      </c>
      <c r="C295" s="121">
        <v>61</v>
      </c>
      <c r="D295" s="121">
        <v>6171</v>
      </c>
      <c r="E295" s="121">
        <v>5038</v>
      </c>
      <c r="F295" s="121">
        <v>14008</v>
      </c>
      <c r="G295" s="121"/>
      <c r="H295" s="122">
        <v>0</v>
      </c>
      <c r="I295" s="122">
        <v>1300</v>
      </c>
      <c r="J295" s="137">
        <v>1225</v>
      </c>
      <c r="K295" s="138">
        <v>0</v>
      </c>
      <c r="L295" s="138">
        <v>0.94230700000000001</v>
      </c>
      <c r="M295" s="131" t="s">
        <v>550</v>
      </c>
      <c r="N295" s="260"/>
    </row>
    <row r="296" spans="1:14" x14ac:dyDescent="0.2">
      <c r="A296" s="121">
        <v>81</v>
      </c>
      <c r="B296" s="100" t="s">
        <v>264</v>
      </c>
      <c r="C296" s="121">
        <v>61</v>
      </c>
      <c r="D296" s="121">
        <v>6171</v>
      </c>
      <c r="E296" s="121">
        <v>5136</v>
      </c>
      <c r="F296" s="121"/>
      <c r="G296" s="121"/>
      <c r="H296" s="122">
        <v>100000</v>
      </c>
      <c r="I296" s="122">
        <v>100000</v>
      </c>
      <c r="J296" s="137">
        <v>64059</v>
      </c>
      <c r="K296" s="138">
        <v>0.64058999999999999</v>
      </c>
      <c r="L296" s="138">
        <v>0.64058999999999999</v>
      </c>
      <c r="M296" s="131" t="s">
        <v>246</v>
      </c>
      <c r="N296" s="260"/>
    </row>
    <row r="297" spans="1:14" x14ac:dyDescent="0.2">
      <c r="A297" s="121">
        <v>81</v>
      </c>
      <c r="B297" s="100" t="s">
        <v>264</v>
      </c>
      <c r="C297" s="121">
        <v>61</v>
      </c>
      <c r="D297" s="121">
        <v>6171</v>
      </c>
      <c r="E297" s="121">
        <v>5136</v>
      </c>
      <c r="F297" s="121"/>
      <c r="G297" s="121">
        <v>13011</v>
      </c>
      <c r="H297" s="122">
        <v>0</v>
      </c>
      <c r="I297" s="122">
        <v>600</v>
      </c>
      <c r="J297" s="137">
        <v>551</v>
      </c>
      <c r="K297" s="138">
        <v>0</v>
      </c>
      <c r="L297" s="138">
        <v>0.91833299999999995</v>
      </c>
      <c r="M297" s="131" t="s">
        <v>756</v>
      </c>
      <c r="N297" s="260"/>
    </row>
    <row r="298" spans="1:14" x14ac:dyDescent="0.2">
      <c r="A298" s="121">
        <v>81</v>
      </c>
      <c r="B298" s="100" t="s">
        <v>264</v>
      </c>
      <c r="C298" s="121">
        <v>61</v>
      </c>
      <c r="D298" s="121">
        <v>6171</v>
      </c>
      <c r="E298" s="121">
        <v>5137</v>
      </c>
      <c r="F298" s="121">
        <v>14008</v>
      </c>
      <c r="G298" s="121"/>
      <c r="H298" s="122">
        <v>0</v>
      </c>
      <c r="I298" s="122">
        <v>2500</v>
      </c>
      <c r="J298" s="137">
        <v>2462.1</v>
      </c>
      <c r="K298" s="138">
        <v>0</v>
      </c>
      <c r="L298" s="138">
        <v>0.98484000000000005</v>
      </c>
      <c r="M298" s="131" t="s">
        <v>757</v>
      </c>
      <c r="N298" s="260"/>
    </row>
    <row r="299" spans="1:14" x14ac:dyDescent="0.2">
      <c r="A299" s="121">
        <v>81</v>
      </c>
      <c r="B299" s="100" t="s">
        <v>264</v>
      </c>
      <c r="C299" s="121">
        <v>61</v>
      </c>
      <c r="D299" s="121">
        <v>6171</v>
      </c>
      <c r="E299" s="121">
        <v>5137</v>
      </c>
      <c r="F299" s="121">
        <v>51371</v>
      </c>
      <c r="G299" s="121"/>
      <c r="H299" s="122">
        <v>237000</v>
      </c>
      <c r="I299" s="122">
        <v>358300</v>
      </c>
      <c r="J299" s="137">
        <v>358214.7</v>
      </c>
      <c r="K299" s="138">
        <v>1.5114540000000001</v>
      </c>
      <c r="L299" s="138">
        <v>0.99976100000000001</v>
      </c>
      <c r="M299" s="131" t="s">
        <v>212</v>
      </c>
      <c r="N299" s="260"/>
    </row>
    <row r="300" spans="1:14" x14ac:dyDescent="0.2">
      <c r="A300" s="121">
        <v>81</v>
      </c>
      <c r="B300" s="100" t="s">
        <v>264</v>
      </c>
      <c r="C300" s="121">
        <v>61</v>
      </c>
      <c r="D300" s="121">
        <v>6171</v>
      </c>
      <c r="E300" s="121">
        <v>5137</v>
      </c>
      <c r="F300" s="121">
        <v>51371</v>
      </c>
      <c r="G300" s="121">
        <v>13011</v>
      </c>
      <c r="H300" s="122">
        <v>0</v>
      </c>
      <c r="I300" s="122">
        <v>8700</v>
      </c>
      <c r="J300" s="137">
        <v>8690</v>
      </c>
      <c r="K300" s="138">
        <v>0</v>
      </c>
      <c r="L300" s="138">
        <v>0.99885000000000002</v>
      </c>
      <c r="M300" s="131" t="s">
        <v>758</v>
      </c>
      <c r="N300" s="260"/>
    </row>
    <row r="301" spans="1:14" x14ac:dyDescent="0.2">
      <c r="A301" s="121">
        <v>81</v>
      </c>
      <c r="B301" s="100" t="s">
        <v>264</v>
      </c>
      <c r="C301" s="121">
        <v>61</v>
      </c>
      <c r="D301" s="121">
        <v>6171</v>
      </c>
      <c r="E301" s="121">
        <v>5137</v>
      </c>
      <c r="F301" s="121">
        <v>51372</v>
      </c>
      <c r="G301" s="121"/>
      <c r="H301" s="122">
        <v>800000</v>
      </c>
      <c r="I301" s="122">
        <v>474000</v>
      </c>
      <c r="J301" s="137">
        <v>473503.58</v>
      </c>
      <c r="K301" s="138">
        <v>0.59187900000000004</v>
      </c>
      <c r="L301" s="138">
        <v>0.99895199999999995</v>
      </c>
      <c r="M301" s="131" t="s">
        <v>213</v>
      </c>
      <c r="N301" s="260"/>
    </row>
    <row r="302" spans="1:14" x14ac:dyDescent="0.2">
      <c r="A302" s="121">
        <v>81</v>
      </c>
      <c r="B302" s="100" t="s">
        <v>264</v>
      </c>
      <c r="C302" s="121">
        <v>61</v>
      </c>
      <c r="D302" s="121">
        <v>6171</v>
      </c>
      <c r="E302" s="121">
        <v>5137</v>
      </c>
      <c r="F302" s="121">
        <v>51372</v>
      </c>
      <c r="G302" s="121">
        <v>13011</v>
      </c>
      <c r="H302" s="122">
        <v>0</v>
      </c>
      <c r="I302" s="122">
        <v>17900</v>
      </c>
      <c r="J302" s="137">
        <v>17894</v>
      </c>
      <c r="K302" s="138">
        <v>0</v>
      </c>
      <c r="L302" s="138">
        <v>0.999664</v>
      </c>
      <c r="M302" s="131" t="s">
        <v>759</v>
      </c>
      <c r="N302" s="260"/>
    </row>
    <row r="303" spans="1:14" x14ac:dyDescent="0.2">
      <c r="A303" s="121">
        <v>81</v>
      </c>
      <c r="B303" s="100" t="s">
        <v>264</v>
      </c>
      <c r="C303" s="121">
        <v>61</v>
      </c>
      <c r="D303" s="121">
        <v>6171</v>
      </c>
      <c r="E303" s="121">
        <v>5137</v>
      </c>
      <c r="F303" s="121">
        <v>140081</v>
      </c>
      <c r="G303" s="121"/>
      <c r="H303" s="122">
        <v>0</v>
      </c>
      <c r="I303" s="122">
        <v>6800</v>
      </c>
      <c r="J303" s="137">
        <v>6760.95</v>
      </c>
      <c r="K303" s="138">
        <v>0</v>
      </c>
      <c r="L303" s="138">
        <v>0.99425699999999995</v>
      </c>
      <c r="M303" s="131" t="s">
        <v>760</v>
      </c>
      <c r="N303" s="260"/>
    </row>
    <row r="304" spans="1:14" x14ac:dyDescent="0.2">
      <c r="A304" s="121">
        <v>81</v>
      </c>
      <c r="B304" s="100" t="s">
        <v>264</v>
      </c>
      <c r="C304" s="121">
        <v>61</v>
      </c>
      <c r="D304" s="121">
        <v>6171</v>
      </c>
      <c r="E304" s="121">
        <v>5137</v>
      </c>
      <c r="F304" s="121">
        <v>140081</v>
      </c>
      <c r="G304" s="121">
        <v>13013</v>
      </c>
      <c r="H304" s="122">
        <v>0</v>
      </c>
      <c r="I304" s="122">
        <v>175300</v>
      </c>
      <c r="J304" s="137">
        <v>175237.95</v>
      </c>
      <c r="K304" s="138">
        <v>0</v>
      </c>
      <c r="L304" s="138">
        <v>0.99964600000000003</v>
      </c>
      <c r="M304" s="131" t="s">
        <v>760</v>
      </c>
      <c r="N304" s="260"/>
    </row>
    <row r="305" spans="1:14" x14ac:dyDescent="0.2">
      <c r="A305" s="121">
        <v>81</v>
      </c>
      <c r="B305" s="100" t="s">
        <v>264</v>
      </c>
      <c r="C305" s="121">
        <v>61</v>
      </c>
      <c r="D305" s="121">
        <v>6171</v>
      </c>
      <c r="E305" s="121">
        <v>5139</v>
      </c>
      <c r="F305" s="121"/>
      <c r="G305" s="121">
        <v>13011</v>
      </c>
      <c r="H305" s="122">
        <v>0</v>
      </c>
      <c r="I305" s="122">
        <v>400</v>
      </c>
      <c r="J305" s="137">
        <v>398</v>
      </c>
      <c r="K305" s="138">
        <v>0</v>
      </c>
      <c r="L305" s="138">
        <v>0.995</v>
      </c>
      <c r="M305" s="131" t="s">
        <v>761</v>
      </c>
      <c r="N305" s="260"/>
    </row>
    <row r="306" spans="1:14" x14ac:dyDescent="0.2">
      <c r="A306" s="121">
        <v>81</v>
      </c>
      <c r="B306" s="100" t="s">
        <v>264</v>
      </c>
      <c r="C306" s="121">
        <v>61</v>
      </c>
      <c r="D306" s="121">
        <v>6171</v>
      </c>
      <c r="E306" s="121">
        <v>5139</v>
      </c>
      <c r="F306" s="121">
        <v>51391</v>
      </c>
      <c r="G306" s="121"/>
      <c r="H306" s="122">
        <v>500000</v>
      </c>
      <c r="I306" s="122">
        <v>500000</v>
      </c>
      <c r="J306" s="137">
        <v>488305.4</v>
      </c>
      <c r="K306" s="138">
        <v>0.97660999999999998</v>
      </c>
      <c r="L306" s="138">
        <v>0.97660999999999998</v>
      </c>
      <c r="M306" s="131" t="s">
        <v>282</v>
      </c>
      <c r="N306" s="260"/>
    </row>
    <row r="307" spans="1:14" x14ac:dyDescent="0.2">
      <c r="A307" s="121">
        <v>81</v>
      </c>
      <c r="B307" s="100" t="s">
        <v>264</v>
      </c>
      <c r="C307" s="121">
        <v>61</v>
      </c>
      <c r="D307" s="121">
        <v>6171</v>
      </c>
      <c r="E307" s="121">
        <v>5139</v>
      </c>
      <c r="F307" s="121">
        <v>51391</v>
      </c>
      <c r="G307" s="121">
        <v>13011</v>
      </c>
      <c r="H307" s="122">
        <v>0</v>
      </c>
      <c r="I307" s="122">
        <v>22100</v>
      </c>
      <c r="J307" s="137">
        <v>22052.5</v>
      </c>
      <c r="K307" s="138">
        <v>0</v>
      </c>
      <c r="L307" s="138">
        <v>0.99785000000000001</v>
      </c>
      <c r="M307" s="131" t="s">
        <v>762</v>
      </c>
      <c r="N307" s="260"/>
    </row>
    <row r="308" spans="1:14" x14ac:dyDescent="0.2">
      <c r="A308" s="121">
        <v>81</v>
      </c>
      <c r="B308" s="100" t="s">
        <v>264</v>
      </c>
      <c r="C308" s="121">
        <v>61</v>
      </c>
      <c r="D308" s="121">
        <v>6171</v>
      </c>
      <c r="E308" s="121">
        <v>5139</v>
      </c>
      <c r="F308" s="121">
        <v>51392</v>
      </c>
      <c r="G308" s="121"/>
      <c r="H308" s="122">
        <v>82000</v>
      </c>
      <c r="I308" s="122">
        <v>71900</v>
      </c>
      <c r="J308" s="137">
        <v>57531.199999999997</v>
      </c>
      <c r="K308" s="138">
        <v>0.7016</v>
      </c>
      <c r="L308" s="138">
        <v>0.80015499999999995</v>
      </c>
      <c r="M308" s="131" t="s">
        <v>283</v>
      </c>
      <c r="N308" s="260"/>
    </row>
    <row r="309" spans="1:14" x14ac:dyDescent="0.2">
      <c r="A309" s="121">
        <v>81</v>
      </c>
      <c r="B309" s="100" t="s">
        <v>264</v>
      </c>
      <c r="C309" s="121">
        <v>61</v>
      </c>
      <c r="D309" s="121">
        <v>6171</v>
      </c>
      <c r="E309" s="121">
        <v>5139</v>
      </c>
      <c r="F309" s="121">
        <v>51393</v>
      </c>
      <c r="G309" s="121"/>
      <c r="H309" s="122">
        <v>90000</v>
      </c>
      <c r="I309" s="122">
        <v>90000</v>
      </c>
      <c r="J309" s="137">
        <v>83646.62</v>
      </c>
      <c r="K309" s="138">
        <v>0.92940599999999995</v>
      </c>
      <c r="L309" s="138">
        <v>0.92940599999999995</v>
      </c>
      <c r="M309" s="131" t="s">
        <v>284</v>
      </c>
      <c r="N309" s="260"/>
    </row>
    <row r="310" spans="1:14" x14ac:dyDescent="0.2">
      <c r="A310" s="121">
        <v>81</v>
      </c>
      <c r="B310" s="100" t="s">
        <v>264</v>
      </c>
      <c r="C310" s="121">
        <v>61</v>
      </c>
      <c r="D310" s="121">
        <v>6171</v>
      </c>
      <c r="E310" s="121">
        <v>5139</v>
      </c>
      <c r="F310" s="121">
        <v>51394</v>
      </c>
      <c r="G310" s="121"/>
      <c r="H310" s="122">
        <v>20000</v>
      </c>
      <c r="I310" s="122">
        <v>28400</v>
      </c>
      <c r="J310" s="137">
        <v>28326.720000000001</v>
      </c>
      <c r="K310" s="138">
        <v>1.416336</v>
      </c>
      <c r="L310" s="138">
        <v>0.99741900000000006</v>
      </c>
      <c r="M310" s="131" t="s">
        <v>285</v>
      </c>
      <c r="N310" s="260"/>
    </row>
    <row r="311" spans="1:14" x14ac:dyDescent="0.2">
      <c r="A311" s="121">
        <v>81</v>
      </c>
      <c r="B311" s="100" t="s">
        <v>264</v>
      </c>
      <c r="C311" s="121">
        <v>61</v>
      </c>
      <c r="D311" s="121">
        <v>6171</v>
      </c>
      <c r="E311" s="121">
        <v>5139</v>
      </c>
      <c r="F311" s="121">
        <v>51395</v>
      </c>
      <c r="G311" s="121"/>
      <c r="H311" s="122">
        <v>160000</v>
      </c>
      <c r="I311" s="122">
        <v>121600</v>
      </c>
      <c r="J311" s="137">
        <v>117864.17</v>
      </c>
      <c r="K311" s="138">
        <v>0.73665099999999994</v>
      </c>
      <c r="L311" s="138">
        <v>0.96927700000000006</v>
      </c>
      <c r="M311" s="131" t="s">
        <v>286</v>
      </c>
      <c r="N311" s="260"/>
    </row>
    <row r="312" spans="1:14" x14ac:dyDescent="0.2">
      <c r="A312" s="121">
        <v>81</v>
      </c>
      <c r="B312" s="100" t="s">
        <v>264</v>
      </c>
      <c r="C312" s="121">
        <v>61</v>
      </c>
      <c r="D312" s="121">
        <v>6171</v>
      </c>
      <c r="E312" s="121">
        <v>5139</v>
      </c>
      <c r="F312" s="121">
        <v>140081</v>
      </c>
      <c r="G312" s="121"/>
      <c r="H312" s="122">
        <v>0</v>
      </c>
      <c r="I312" s="122">
        <v>5700</v>
      </c>
      <c r="J312" s="137">
        <v>5664.9</v>
      </c>
      <c r="K312" s="138">
        <v>0</v>
      </c>
      <c r="L312" s="138">
        <v>0.993842</v>
      </c>
      <c r="M312" s="131" t="s">
        <v>763</v>
      </c>
      <c r="N312" s="260"/>
    </row>
    <row r="313" spans="1:14" x14ac:dyDescent="0.2">
      <c r="A313" s="121">
        <v>81</v>
      </c>
      <c r="B313" s="100" t="s">
        <v>264</v>
      </c>
      <c r="C313" s="121">
        <v>61</v>
      </c>
      <c r="D313" s="121">
        <v>6171</v>
      </c>
      <c r="E313" s="121">
        <v>5139</v>
      </c>
      <c r="F313" s="121">
        <v>140081</v>
      </c>
      <c r="G313" s="121">
        <v>13013</v>
      </c>
      <c r="H313" s="122">
        <v>0</v>
      </c>
      <c r="I313" s="122">
        <v>108800</v>
      </c>
      <c r="J313" s="137">
        <v>107633.1</v>
      </c>
      <c r="K313" s="138">
        <v>0</v>
      </c>
      <c r="L313" s="138">
        <v>0.98927399999999999</v>
      </c>
      <c r="M313" s="131" t="s">
        <v>763</v>
      </c>
      <c r="N313" s="260"/>
    </row>
    <row r="314" spans="1:14" x14ac:dyDescent="0.2">
      <c r="A314" s="121">
        <v>81</v>
      </c>
      <c r="B314" s="100" t="s">
        <v>264</v>
      </c>
      <c r="C314" s="121">
        <v>61</v>
      </c>
      <c r="D314" s="121">
        <v>6171</v>
      </c>
      <c r="E314" s="121">
        <v>5151</v>
      </c>
      <c r="F314" s="121"/>
      <c r="G314" s="121"/>
      <c r="H314" s="122">
        <v>100000</v>
      </c>
      <c r="I314" s="122">
        <v>100000</v>
      </c>
      <c r="J314" s="137">
        <v>86488.9</v>
      </c>
      <c r="K314" s="138">
        <v>0.86488900000000002</v>
      </c>
      <c r="L314" s="138">
        <v>0.86488900000000002</v>
      </c>
      <c r="M314" s="131" t="s">
        <v>214</v>
      </c>
      <c r="N314" s="260"/>
    </row>
    <row r="315" spans="1:14" x14ac:dyDescent="0.2">
      <c r="A315" s="121">
        <v>81</v>
      </c>
      <c r="B315" s="100" t="s">
        <v>264</v>
      </c>
      <c r="C315" s="121">
        <v>61</v>
      </c>
      <c r="D315" s="121">
        <v>6171</v>
      </c>
      <c r="E315" s="121">
        <v>5151</v>
      </c>
      <c r="F315" s="121"/>
      <c r="G315" s="121">
        <v>13011</v>
      </c>
      <c r="H315" s="122">
        <v>0</v>
      </c>
      <c r="I315" s="122">
        <v>4000</v>
      </c>
      <c r="J315" s="137">
        <v>3905.95</v>
      </c>
      <c r="K315" s="138">
        <v>0</v>
      </c>
      <c r="L315" s="138">
        <v>0.97648699999999999</v>
      </c>
      <c r="M315" s="131" t="s">
        <v>764</v>
      </c>
      <c r="N315" s="260"/>
    </row>
    <row r="316" spans="1:14" x14ac:dyDescent="0.2">
      <c r="A316" s="121">
        <v>81</v>
      </c>
      <c r="B316" s="100" t="s">
        <v>264</v>
      </c>
      <c r="C316" s="121">
        <v>61</v>
      </c>
      <c r="D316" s="121">
        <v>6171</v>
      </c>
      <c r="E316" s="121">
        <v>5151</v>
      </c>
      <c r="F316" s="121">
        <v>140081</v>
      </c>
      <c r="G316" s="121"/>
      <c r="H316" s="122">
        <v>0</v>
      </c>
      <c r="I316" s="122">
        <v>200</v>
      </c>
      <c r="J316" s="137">
        <v>139.30000000000001</v>
      </c>
      <c r="K316" s="138">
        <v>0</v>
      </c>
      <c r="L316" s="138">
        <v>0.69650000000000001</v>
      </c>
      <c r="M316" s="131" t="s">
        <v>765</v>
      </c>
      <c r="N316" s="260"/>
    </row>
    <row r="317" spans="1:14" x14ac:dyDescent="0.2">
      <c r="A317" s="121">
        <v>81</v>
      </c>
      <c r="B317" s="100" t="s">
        <v>264</v>
      </c>
      <c r="C317" s="121">
        <v>61</v>
      </c>
      <c r="D317" s="121">
        <v>6171</v>
      </c>
      <c r="E317" s="121">
        <v>5151</v>
      </c>
      <c r="F317" s="121">
        <v>140081</v>
      </c>
      <c r="G317" s="121">
        <v>13013</v>
      </c>
      <c r="H317" s="122">
        <v>0</v>
      </c>
      <c r="I317" s="122">
        <v>2700</v>
      </c>
      <c r="J317" s="137">
        <v>2646.7</v>
      </c>
      <c r="K317" s="138">
        <v>0</v>
      </c>
      <c r="L317" s="138">
        <v>0.98025899999999999</v>
      </c>
      <c r="M317" s="131" t="s">
        <v>765</v>
      </c>
      <c r="N317" s="260"/>
    </row>
    <row r="318" spans="1:14" x14ac:dyDescent="0.2">
      <c r="A318" s="121">
        <v>81</v>
      </c>
      <c r="B318" s="100" t="s">
        <v>264</v>
      </c>
      <c r="C318" s="121">
        <v>61</v>
      </c>
      <c r="D318" s="121">
        <v>6171</v>
      </c>
      <c r="E318" s="121">
        <v>5153</v>
      </c>
      <c r="F318" s="121"/>
      <c r="G318" s="121"/>
      <c r="H318" s="122">
        <v>468000</v>
      </c>
      <c r="I318" s="122">
        <v>350200</v>
      </c>
      <c r="J318" s="137">
        <v>326844.95</v>
      </c>
      <c r="K318" s="138">
        <v>0.69838599999999995</v>
      </c>
      <c r="L318" s="138">
        <v>0.93330900000000006</v>
      </c>
      <c r="M318" s="131" t="s">
        <v>215</v>
      </c>
      <c r="N318" s="260"/>
    </row>
    <row r="319" spans="1:14" x14ac:dyDescent="0.2">
      <c r="A319" s="121">
        <v>81</v>
      </c>
      <c r="B319" s="100" t="s">
        <v>264</v>
      </c>
      <c r="C319" s="121">
        <v>61</v>
      </c>
      <c r="D319" s="121">
        <v>6171</v>
      </c>
      <c r="E319" s="121">
        <v>5153</v>
      </c>
      <c r="F319" s="121"/>
      <c r="G319" s="121">
        <v>13011</v>
      </c>
      <c r="H319" s="122">
        <v>0</v>
      </c>
      <c r="I319" s="122">
        <v>14800</v>
      </c>
      <c r="J319" s="137">
        <v>14760.74</v>
      </c>
      <c r="K319" s="138">
        <v>0</v>
      </c>
      <c r="L319" s="138">
        <v>0.99734699999999998</v>
      </c>
      <c r="M319" s="131" t="s">
        <v>766</v>
      </c>
      <c r="N319" s="260"/>
    </row>
    <row r="320" spans="1:14" x14ac:dyDescent="0.2">
      <c r="A320" s="121">
        <v>81</v>
      </c>
      <c r="B320" s="100" t="s">
        <v>264</v>
      </c>
      <c r="C320" s="121">
        <v>61</v>
      </c>
      <c r="D320" s="121">
        <v>6171</v>
      </c>
      <c r="E320" s="121">
        <v>5153</v>
      </c>
      <c r="F320" s="121">
        <v>140081</v>
      </c>
      <c r="G320" s="121"/>
      <c r="H320" s="122">
        <v>0</v>
      </c>
      <c r="I320" s="122">
        <v>500</v>
      </c>
      <c r="J320" s="137">
        <v>429.15</v>
      </c>
      <c r="K320" s="138">
        <v>0</v>
      </c>
      <c r="L320" s="138">
        <v>0.85829999999999995</v>
      </c>
      <c r="M320" s="131" t="s">
        <v>767</v>
      </c>
      <c r="N320" s="260"/>
    </row>
    <row r="321" spans="1:14" x14ac:dyDescent="0.2">
      <c r="A321" s="121">
        <v>81</v>
      </c>
      <c r="B321" s="100" t="s">
        <v>264</v>
      </c>
      <c r="C321" s="121">
        <v>61</v>
      </c>
      <c r="D321" s="121">
        <v>6171</v>
      </c>
      <c r="E321" s="121">
        <v>5153</v>
      </c>
      <c r="F321" s="121">
        <v>140081</v>
      </c>
      <c r="G321" s="121">
        <v>13013</v>
      </c>
      <c r="H321" s="122">
        <v>0</v>
      </c>
      <c r="I321" s="122">
        <v>8200</v>
      </c>
      <c r="J321" s="137">
        <v>8153.85</v>
      </c>
      <c r="K321" s="138">
        <v>0</v>
      </c>
      <c r="L321" s="138">
        <v>0.994371</v>
      </c>
      <c r="M321" s="131" t="s">
        <v>767</v>
      </c>
      <c r="N321" s="260"/>
    </row>
    <row r="322" spans="1:14" x14ac:dyDescent="0.2">
      <c r="A322" s="121">
        <v>81</v>
      </c>
      <c r="B322" s="100" t="s">
        <v>264</v>
      </c>
      <c r="C322" s="121">
        <v>61</v>
      </c>
      <c r="D322" s="121">
        <v>6171</v>
      </c>
      <c r="E322" s="121">
        <v>5154</v>
      </c>
      <c r="F322" s="121"/>
      <c r="G322" s="121"/>
      <c r="H322" s="122">
        <v>484000</v>
      </c>
      <c r="I322" s="122">
        <v>565200</v>
      </c>
      <c r="J322" s="137">
        <v>565002.11</v>
      </c>
      <c r="K322" s="138">
        <v>1.167359</v>
      </c>
      <c r="L322" s="138">
        <v>0.99964900000000001</v>
      </c>
      <c r="M322" s="131" t="s">
        <v>216</v>
      </c>
      <c r="N322" s="260"/>
    </row>
    <row r="323" spans="1:14" x14ac:dyDescent="0.2">
      <c r="A323" s="121">
        <v>81</v>
      </c>
      <c r="B323" s="100" t="s">
        <v>264</v>
      </c>
      <c r="C323" s="121">
        <v>61</v>
      </c>
      <c r="D323" s="121">
        <v>6171</v>
      </c>
      <c r="E323" s="121">
        <v>5154</v>
      </c>
      <c r="F323" s="121"/>
      <c r="G323" s="121">
        <v>13011</v>
      </c>
      <c r="H323" s="122">
        <v>0</v>
      </c>
      <c r="I323" s="122">
        <v>20500</v>
      </c>
      <c r="J323" s="137">
        <v>20492.3</v>
      </c>
      <c r="K323" s="138">
        <v>0</v>
      </c>
      <c r="L323" s="138">
        <v>0.99962399999999996</v>
      </c>
      <c r="M323" s="131" t="s">
        <v>768</v>
      </c>
      <c r="N323" s="260"/>
    </row>
    <row r="324" spans="1:14" ht="13.5" customHeight="1" x14ac:dyDescent="0.2">
      <c r="A324" s="121">
        <v>81</v>
      </c>
      <c r="B324" s="100" t="s">
        <v>264</v>
      </c>
      <c r="C324" s="121">
        <v>61</v>
      </c>
      <c r="D324" s="121">
        <v>6171</v>
      </c>
      <c r="E324" s="121">
        <v>5154</v>
      </c>
      <c r="F324" s="121">
        <v>140081</v>
      </c>
      <c r="G324" s="121"/>
      <c r="H324" s="122">
        <v>0</v>
      </c>
      <c r="I324" s="122">
        <v>1000</v>
      </c>
      <c r="J324" s="137">
        <v>948.35</v>
      </c>
      <c r="K324" s="138">
        <v>0</v>
      </c>
      <c r="L324" s="138">
        <v>0.94835000000000003</v>
      </c>
      <c r="M324" s="131" t="s">
        <v>769</v>
      </c>
      <c r="N324" s="260"/>
    </row>
    <row r="325" spans="1:14" ht="13.5" customHeight="1" x14ac:dyDescent="0.2">
      <c r="A325" s="121">
        <v>81</v>
      </c>
      <c r="B325" s="100" t="s">
        <v>264</v>
      </c>
      <c r="C325" s="121">
        <v>61</v>
      </c>
      <c r="D325" s="121">
        <v>6171</v>
      </c>
      <c r="E325" s="121">
        <v>5154</v>
      </c>
      <c r="F325" s="121">
        <v>140081</v>
      </c>
      <c r="G325" s="121">
        <v>13013</v>
      </c>
      <c r="H325" s="122">
        <v>0</v>
      </c>
      <c r="I325" s="122">
        <v>18100</v>
      </c>
      <c r="J325" s="137">
        <v>18018.650000000001</v>
      </c>
      <c r="K325" s="138">
        <v>0</v>
      </c>
      <c r="L325" s="138">
        <v>0.99550499999999997</v>
      </c>
      <c r="M325" s="131" t="s">
        <v>769</v>
      </c>
      <c r="N325" s="260"/>
    </row>
    <row r="326" spans="1:14" x14ac:dyDescent="0.2">
      <c r="A326" s="121">
        <v>81</v>
      </c>
      <c r="B326" s="100" t="s">
        <v>264</v>
      </c>
      <c r="C326" s="121">
        <v>61</v>
      </c>
      <c r="D326" s="121">
        <v>6171</v>
      </c>
      <c r="E326" s="121">
        <v>5156</v>
      </c>
      <c r="F326" s="121"/>
      <c r="G326" s="121"/>
      <c r="H326" s="122">
        <v>130000</v>
      </c>
      <c r="I326" s="122">
        <v>61500</v>
      </c>
      <c r="J326" s="137">
        <v>58459.05</v>
      </c>
      <c r="K326" s="138">
        <v>0.449685</v>
      </c>
      <c r="L326" s="138">
        <v>0.95055299999999998</v>
      </c>
      <c r="M326" s="131" t="s">
        <v>217</v>
      </c>
      <c r="N326" s="260"/>
    </row>
    <row r="327" spans="1:14" x14ac:dyDescent="0.2">
      <c r="A327" s="121">
        <v>81</v>
      </c>
      <c r="B327" s="100" t="s">
        <v>264</v>
      </c>
      <c r="C327" s="121">
        <v>61</v>
      </c>
      <c r="D327" s="121">
        <v>6171</v>
      </c>
      <c r="E327" s="121">
        <v>5156</v>
      </c>
      <c r="F327" s="121"/>
      <c r="G327" s="121">
        <v>13011</v>
      </c>
      <c r="H327" s="122">
        <v>0</v>
      </c>
      <c r="I327" s="122">
        <v>14900</v>
      </c>
      <c r="J327" s="137">
        <v>14827</v>
      </c>
      <c r="K327" s="138">
        <v>0</v>
      </c>
      <c r="L327" s="138">
        <v>0.99509999999999998</v>
      </c>
      <c r="M327" s="131" t="s">
        <v>770</v>
      </c>
      <c r="N327" s="260"/>
    </row>
    <row r="328" spans="1:14" x14ac:dyDescent="0.2">
      <c r="A328" s="121">
        <v>81</v>
      </c>
      <c r="B328" s="100" t="s">
        <v>264</v>
      </c>
      <c r="C328" s="121">
        <v>61</v>
      </c>
      <c r="D328" s="121">
        <v>6171</v>
      </c>
      <c r="E328" s="121">
        <v>5161</v>
      </c>
      <c r="F328" s="121"/>
      <c r="G328" s="121"/>
      <c r="H328" s="122">
        <v>900000</v>
      </c>
      <c r="I328" s="122">
        <v>1616300</v>
      </c>
      <c r="J328" s="137">
        <v>1616257.01</v>
      </c>
      <c r="K328" s="138">
        <v>1.795841</v>
      </c>
      <c r="L328" s="138">
        <v>0.999973</v>
      </c>
      <c r="M328" s="131" t="s">
        <v>235</v>
      </c>
      <c r="N328" s="260"/>
    </row>
    <row r="329" spans="1:14" x14ac:dyDescent="0.2">
      <c r="A329" s="121">
        <v>81</v>
      </c>
      <c r="B329" s="100" t="s">
        <v>264</v>
      </c>
      <c r="C329" s="121">
        <v>61</v>
      </c>
      <c r="D329" s="121">
        <v>6171</v>
      </c>
      <c r="E329" s="121">
        <v>5162</v>
      </c>
      <c r="F329" s="121"/>
      <c r="G329" s="121"/>
      <c r="H329" s="122">
        <v>300000</v>
      </c>
      <c r="I329" s="122">
        <v>233100</v>
      </c>
      <c r="J329" s="137">
        <v>233092.93</v>
      </c>
      <c r="K329" s="138">
        <v>0.776976</v>
      </c>
      <c r="L329" s="138">
        <v>0.999969</v>
      </c>
      <c r="M329" s="131" t="s">
        <v>358</v>
      </c>
      <c r="N329" s="260"/>
    </row>
    <row r="330" spans="1:14" x14ac:dyDescent="0.2">
      <c r="A330" s="121">
        <v>81</v>
      </c>
      <c r="B330" s="100" t="s">
        <v>264</v>
      </c>
      <c r="C330" s="121">
        <v>61</v>
      </c>
      <c r="D330" s="121">
        <v>6171</v>
      </c>
      <c r="E330" s="121">
        <v>5162</v>
      </c>
      <c r="F330" s="121"/>
      <c r="G330" s="121">
        <v>13011</v>
      </c>
      <c r="H330" s="122">
        <v>0</v>
      </c>
      <c r="I330" s="122">
        <v>11700</v>
      </c>
      <c r="J330" s="137">
        <v>11685.12</v>
      </c>
      <c r="K330" s="138">
        <v>0</v>
      </c>
      <c r="L330" s="138">
        <v>0.99872799999999995</v>
      </c>
      <c r="M330" s="131" t="s">
        <v>771</v>
      </c>
      <c r="N330" s="260"/>
    </row>
    <row r="331" spans="1:14" ht="13.5" customHeight="1" x14ac:dyDescent="0.2">
      <c r="A331" s="121">
        <v>81</v>
      </c>
      <c r="B331" s="100" t="s">
        <v>264</v>
      </c>
      <c r="C331" s="121">
        <v>61</v>
      </c>
      <c r="D331" s="121">
        <v>6171</v>
      </c>
      <c r="E331" s="121">
        <v>5162</v>
      </c>
      <c r="F331" s="121">
        <v>140081</v>
      </c>
      <c r="G331" s="121"/>
      <c r="H331" s="122">
        <v>0</v>
      </c>
      <c r="I331" s="122">
        <v>300</v>
      </c>
      <c r="J331" s="137">
        <v>233.7</v>
      </c>
      <c r="K331" s="138">
        <v>0</v>
      </c>
      <c r="L331" s="138">
        <v>0.77900000000000003</v>
      </c>
      <c r="M331" s="131" t="s">
        <v>784</v>
      </c>
      <c r="N331" s="260"/>
    </row>
    <row r="332" spans="1:14" ht="13.5" customHeight="1" x14ac:dyDescent="0.2">
      <c r="A332" s="121">
        <v>81</v>
      </c>
      <c r="B332" s="100" t="s">
        <v>264</v>
      </c>
      <c r="C332" s="121">
        <v>61</v>
      </c>
      <c r="D332" s="121">
        <v>6171</v>
      </c>
      <c r="E332" s="121">
        <v>5162</v>
      </c>
      <c r="F332" s="121">
        <v>140081</v>
      </c>
      <c r="G332" s="121">
        <v>13013</v>
      </c>
      <c r="H332" s="122">
        <v>0</v>
      </c>
      <c r="I332" s="122">
        <v>4500</v>
      </c>
      <c r="J332" s="137">
        <v>4440.3</v>
      </c>
      <c r="K332" s="138">
        <v>0</v>
      </c>
      <c r="L332" s="138">
        <v>0.98673299999999997</v>
      </c>
      <c r="M332" s="131" t="s">
        <v>784</v>
      </c>
      <c r="N332" s="260"/>
    </row>
    <row r="333" spans="1:14" x14ac:dyDescent="0.2">
      <c r="A333" s="121">
        <v>81</v>
      </c>
      <c r="B333" s="100" t="s">
        <v>264</v>
      </c>
      <c r="C333" s="121">
        <v>61</v>
      </c>
      <c r="D333" s="121">
        <v>6171</v>
      </c>
      <c r="E333" s="121">
        <v>5163</v>
      </c>
      <c r="F333" s="121">
        <v>51631</v>
      </c>
      <c r="G333" s="121"/>
      <c r="H333" s="122">
        <v>55000</v>
      </c>
      <c r="I333" s="122">
        <v>55000</v>
      </c>
      <c r="J333" s="137">
        <v>45524</v>
      </c>
      <c r="K333" s="138">
        <v>0.82770900000000003</v>
      </c>
      <c r="L333" s="138">
        <v>0.82770900000000003</v>
      </c>
      <c r="M333" s="131" t="s">
        <v>287</v>
      </c>
      <c r="N333" s="260"/>
    </row>
    <row r="334" spans="1:14" x14ac:dyDescent="0.2">
      <c r="A334" s="121">
        <v>81</v>
      </c>
      <c r="B334" s="100" t="s">
        <v>264</v>
      </c>
      <c r="C334" s="121">
        <v>61</v>
      </c>
      <c r="D334" s="121">
        <v>6171</v>
      </c>
      <c r="E334" s="121">
        <v>5166</v>
      </c>
      <c r="F334" s="121"/>
      <c r="G334" s="121"/>
      <c r="H334" s="122">
        <v>250000</v>
      </c>
      <c r="I334" s="122">
        <v>242100</v>
      </c>
      <c r="J334" s="137">
        <v>214958</v>
      </c>
      <c r="K334" s="138">
        <v>0.85983200000000004</v>
      </c>
      <c r="L334" s="138">
        <v>0.88788900000000004</v>
      </c>
      <c r="M334" s="131" t="s">
        <v>218</v>
      </c>
      <c r="N334" s="260"/>
    </row>
    <row r="335" spans="1:14" x14ac:dyDescent="0.2">
      <c r="A335" s="121">
        <v>81</v>
      </c>
      <c r="B335" s="100" t="s">
        <v>264</v>
      </c>
      <c r="C335" s="121">
        <v>61</v>
      </c>
      <c r="D335" s="121">
        <v>6171</v>
      </c>
      <c r="E335" s="121">
        <v>5167</v>
      </c>
      <c r="F335" s="121">
        <v>51671</v>
      </c>
      <c r="G335" s="121"/>
      <c r="H335" s="122">
        <v>834000</v>
      </c>
      <c r="I335" s="122">
        <v>523500</v>
      </c>
      <c r="J335" s="137">
        <v>523474.55</v>
      </c>
      <c r="K335" s="138">
        <v>0.62766699999999997</v>
      </c>
      <c r="L335" s="138">
        <v>0.99995100000000003</v>
      </c>
      <c r="M335" s="131" t="s">
        <v>288</v>
      </c>
      <c r="N335" s="260"/>
    </row>
    <row r="336" spans="1:14" x14ac:dyDescent="0.2">
      <c r="A336" s="121">
        <v>81</v>
      </c>
      <c r="B336" s="100" t="s">
        <v>264</v>
      </c>
      <c r="C336" s="121">
        <v>61</v>
      </c>
      <c r="D336" s="121">
        <v>6171</v>
      </c>
      <c r="E336" s="121">
        <v>5167</v>
      </c>
      <c r="F336" s="121">
        <v>51671</v>
      </c>
      <c r="G336" s="121">
        <v>13011</v>
      </c>
      <c r="H336" s="122">
        <v>0</v>
      </c>
      <c r="I336" s="122">
        <v>29700</v>
      </c>
      <c r="J336" s="137">
        <v>29250</v>
      </c>
      <c r="K336" s="138">
        <v>0</v>
      </c>
      <c r="L336" s="138">
        <v>0.98484799999999995</v>
      </c>
      <c r="M336" s="131" t="s">
        <v>772</v>
      </c>
      <c r="N336" s="260"/>
    </row>
    <row r="337" spans="1:14" x14ac:dyDescent="0.2">
      <c r="A337" s="121">
        <v>81</v>
      </c>
      <c r="B337" s="100" t="s">
        <v>264</v>
      </c>
      <c r="C337" s="121">
        <v>61</v>
      </c>
      <c r="D337" s="121">
        <v>6171</v>
      </c>
      <c r="E337" s="121">
        <v>5167</v>
      </c>
      <c r="F337" s="121">
        <v>51672</v>
      </c>
      <c r="G337" s="121"/>
      <c r="H337" s="122">
        <v>200000</v>
      </c>
      <c r="I337" s="122">
        <v>200000</v>
      </c>
      <c r="J337" s="137">
        <v>142300.84</v>
      </c>
      <c r="K337" s="138">
        <v>0.71150400000000003</v>
      </c>
      <c r="L337" s="138">
        <v>0.71150400000000003</v>
      </c>
      <c r="M337" s="131" t="s">
        <v>289</v>
      </c>
      <c r="N337" s="260"/>
    </row>
    <row r="338" spans="1:14" x14ac:dyDescent="0.2">
      <c r="A338" s="121">
        <v>81</v>
      </c>
      <c r="B338" s="100" t="s">
        <v>264</v>
      </c>
      <c r="C338" s="121">
        <v>61</v>
      </c>
      <c r="D338" s="121">
        <v>6171</v>
      </c>
      <c r="E338" s="121">
        <v>5168</v>
      </c>
      <c r="F338" s="121"/>
      <c r="G338" s="121"/>
      <c r="H338" s="122">
        <v>1595500</v>
      </c>
      <c r="I338" s="122">
        <v>1637400</v>
      </c>
      <c r="J338" s="137">
        <v>1637322.86</v>
      </c>
      <c r="K338" s="138">
        <v>1.026213</v>
      </c>
      <c r="L338" s="138">
        <v>0.99995199999999995</v>
      </c>
      <c r="M338" s="131" t="s">
        <v>219</v>
      </c>
      <c r="N338" s="260"/>
    </row>
    <row r="339" spans="1:14" x14ac:dyDescent="0.2">
      <c r="A339" s="121">
        <v>81</v>
      </c>
      <c r="B339" s="100" t="s">
        <v>264</v>
      </c>
      <c r="C339" s="121">
        <v>61</v>
      </c>
      <c r="D339" s="121">
        <v>6171</v>
      </c>
      <c r="E339" s="121">
        <v>5168</v>
      </c>
      <c r="F339" s="121">
        <v>14010</v>
      </c>
      <c r="G339" s="121"/>
      <c r="H339" s="122">
        <v>436000</v>
      </c>
      <c r="I339" s="122">
        <v>488500</v>
      </c>
      <c r="J339" s="137">
        <v>488483.62</v>
      </c>
      <c r="K339" s="138">
        <v>1.1203749999999999</v>
      </c>
      <c r="L339" s="138">
        <v>0.99996600000000002</v>
      </c>
      <c r="M339" s="131" t="s">
        <v>484</v>
      </c>
      <c r="N339" s="260"/>
    </row>
    <row r="340" spans="1:14" ht="13.5" customHeight="1" x14ac:dyDescent="0.2">
      <c r="A340" s="121">
        <v>81</v>
      </c>
      <c r="B340" s="100" t="s">
        <v>264</v>
      </c>
      <c r="C340" s="121">
        <v>61</v>
      </c>
      <c r="D340" s="121">
        <v>6171</v>
      </c>
      <c r="E340" s="121">
        <v>5169</v>
      </c>
      <c r="F340" s="121">
        <v>14007</v>
      </c>
      <c r="G340" s="121"/>
      <c r="H340" s="122">
        <v>0</v>
      </c>
      <c r="I340" s="122">
        <v>129800</v>
      </c>
      <c r="J340" s="137">
        <v>42882.3</v>
      </c>
      <c r="K340" s="138">
        <v>0</v>
      </c>
      <c r="L340" s="138">
        <v>0.330372</v>
      </c>
      <c r="M340" s="131" t="s">
        <v>578</v>
      </c>
      <c r="N340" s="260"/>
    </row>
    <row r="341" spans="1:14" x14ac:dyDescent="0.2">
      <c r="A341" s="121">
        <v>81</v>
      </c>
      <c r="B341" s="100" t="s">
        <v>264</v>
      </c>
      <c r="C341" s="121">
        <v>61</v>
      </c>
      <c r="D341" s="121">
        <v>6171</v>
      </c>
      <c r="E341" s="121">
        <v>5169</v>
      </c>
      <c r="F341" s="121">
        <v>14007</v>
      </c>
      <c r="G341" s="121">
        <v>13013</v>
      </c>
      <c r="H341" s="122">
        <v>0</v>
      </c>
      <c r="I341" s="122">
        <v>822800</v>
      </c>
      <c r="J341" s="137">
        <v>814763.7</v>
      </c>
      <c r="K341" s="138">
        <v>0</v>
      </c>
      <c r="L341" s="138">
        <v>0.990232</v>
      </c>
      <c r="M341" s="131" t="s">
        <v>579</v>
      </c>
      <c r="N341" s="260"/>
    </row>
    <row r="342" spans="1:14" x14ac:dyDescent="0.2">
      <c r="A342" s="121">
        <v>81</v>
      </c>
      <c r="B342" s="100" t="s">
        <v>264</v>
      </c>
      <c r="C342" s="121">
        <v>61</v>
      </c>
      <c r="D342" s="121">
        <v>6171</v>
      </c>
      <c r="E342" s="121">
        <v>5169</v>
      </c>
      <c r="F342" s="121">
        <v>14008</v>
      </c>
      <c r="G342" s="121"/>
      <c r="H342" s="122">
        <v>0</v>
      </c>
      <c r="I342" s="122">
        <v>340400</v>
      </c>
      <c r="J342" s="137">
        <v>90121</v>
      </c>
      <c r="K342" s="138">
        <v>0</v>
      </c>
      <c r="L342" s="138">
        <v>0.26474999999999999</v>
      </c>
      <c r="M342" s="131" t="s">
        <v>502</v>
      </c>
      <c r="N342" s="260"/>
    </row>
    <row r="343" spans="1:14" ht="13.5" customHeight="1" x14ac:dyDescent="0.2">
      <c r="A343" s="121">
        <v>81</v>
      </c>
      <c r="B343" s="100" t="s">
        <v>264</v>
      </c>
      <c r="C343" s="121">
        <v>61</v>
      </c>
      <c r="D343" s="121">
        <v>6171</v>
      </c>
      <c r="E343" s="121">
        <v>5169</v>
      </c>
      <c r="F343" s="121">
        <v>14008</v>
      </c>
      <c r="G343" s="121">
        <v>13013</v>
      </c>
      <c r="H343" s="122">
        <v>0</v>
      </c>
      <c r="I343" s="122">
        <v>1713400</v>
      </c>
      <c r="J343" s="137">
        <v>1712299</v>
      </c>
      <c r="K343" s="138">
        <v>0</v>
      </c>
      <c r="L343" s="138">
        <v>0.99935700000000005</v>
      </c>
      <c r="M343" s="131" t="s">
        <v>1078</v>
      </c>
      <c r="N343" s="260"/>
    </row>
    <row r="344" spans="1:14" x14ac:dyDescent="0.2">
      <c r="A344" s="121">
        <v>81</v>
      </c>
      <c r="B344" s="100" t="s">
        <v>264</v>
      </c>
      <c r="C344" s="121">
        <v>61</v>
      </c>
      <c r="D344" s="121">
        <v>6171</v>
      </c>
      <c r="E344" s="121">
        <v>5169</v>
      </c>
      <c r="F344" s="121">
        <v>17871</v>
      </c>
      <c r="G344" s="121"/>
      <c r="H344" s="122">
        <v>206000</v>
      </c>
      <c r="I344" s="122">
        <v>206000</v>
      </c>
      <c r="J344" s="137">
        <v>198976</v>
      </c>
      <c r="K344" s="138">
        <v>0.96590200000000004</v>
      </c>
      <c r="L344" s="138">
        <v>0.96590200000000004</v>
      </c>
      <c r="M344" s="131" t="s">
        <v>485</v>
      </c>
      <c r="N344" s="260"/>
    </row>
    <row r="345" spans="1:14" x14ac:dyDescent="0.2">
      <c r="A345" s="121">
        <v>81</v>
      </c>
      <c r="B345" s="100" t="s">
        <v>264</v>
      </c>
      <c r="C345" s="121">
        <v>61</v>
      </c>
      <c r="D345" s="121">
        <v>6171</v>
      </c>
      <c r="E345" s="121">
        <v>5169</v>
      </c>
      <c r="F345" s="121">
        <v>51691</v>
      </c>
      <c r="G345" s="121"/>
      <c r="H345" s="122">
        <v>450000</v>
      </c>
      <c r="I345" s="122">
        <v>450000</v>
      </c>
      <c r="J345" s="137">
        <v>360078</v>
      </c>
      <c r="K345" s="138">
        <v>0.80017300000000002</v>
      </c>
      <c r="L345" s="138">
        <v>0.80017300000000002</v>
      </c>
      <c r="M345" s="131" t="s">
        <v>290</v>
      </c>
      <c r="N345" s="260"/>
    </row>
    <row r="346" spans="1:14" x14ac:dyDescent="0.2">
      <c r="A346" s="121">
        <v>81</v>
      </c>
      <c r="B346" s="100" t="s">
        <v>264</v>
      </c>
      <c r="C346" s="121">
        <v>61</v>
      </c>
      <c r="D346" s="121">
        <v>6171</v>
      </c>
      <c r="E346" s="121">
        <v>5169</v>
      </c>
      <c r="F346" s="121">
        <v>51692</v>
      </c>
      <c r="G346" s="121"/>
      <c r="H346" s="122">
        <v>525000</v>
      </c>
      <c r="I346" s="122">
        <v>619900</v>
      </c>
      <c r="J346" s="137">
        <v>619848.68000000005</v>
      </c>
      <c r="K346" s="138">
        <v>1.1806639999999999</v>
      </c>
      <c r="L346" s="138">
        <v>0.99991699999999994</v>
      </c>
      <c r="M346" s="131" t="s">
        <v>486</v>
      </c>
      <c r="N346" s="260"/>
    </row>
    <row r="347" spans="1:14" x14ac:dyDescent="0.2">
      <c r="A347" s="121">
        <v>81</v>
      </c>
      <c r="B347" s="100" t="s">
        <v>264</v>
      </c>
      <c r="C347" s="121">
        <v>61</v>
      </c>
      <c r="D347" s="121">
        <v>6171</v>
      </c>
      <c r="E347" s="121">
        <v>5169</v>
      </c>
      <c r="F347" s="121">
        <v>51693</v>
      </c>
      <c r="G347" s="121"/>
      <c r="H347" s="122">
        <v>272500</v>
      </c>
      <c r="I347" s="122">
        <v>272500</v>
      </c>
      <c r="J347" s="137">
        <v>242519.33</v>
      </c>
      <c r="K347" s="138">
        <v>0.88997899999999996</v>
      </c>
      <c r="L347" s="138">
        <v>0.88997899999999996</v>
      </c>
      <c r="M347" s="131" t="s">
        <v>291</v>
      </c>
      <c r="N347" s="260"/>
    </row>
    <row r="348" spans="1:14" x14ac:dyDescent="0.2">
      <c r="A348" s="121">
        <v>81</v>
      </c>
      <c r="B348" s="100" t="s">
        <v>264</v>
      </c>
      <c r="C348" s="121">
        <v>61</v>
      </c>
      <c r="D348" s="121">
        <v>6171</v>
      </c>
      <c r="E348" s="121">
        <v>5169</v>
      </c>
      <c r="F348" s="121">
        <v>51694</v>
      </c>
      <c r="G348" s="121"/>
      <c r="H348" s="122">
        <v>700000</v>
      </c>
      <c r="I348" s="122">
        <v>874600</v>
      </c>
      <c r="J348" s="137">
        <v>874523.7</v>
      </c>
      <c r="K348" s="138">
        <v>1.2493190000000001</v>
      </c>
      <c r="L348" s="138">
        <v>0.99991200000000002</v>
      </c>
      <c r="M348" s="131" t="s">
        <v>292</v>
      </c>
      <c r="N348" s="260"/>
    </row>
    <row r="349" spans="1:14" x14ac:dyDescent="0.2">
      <c r="A349" s="121">
        <v>81</v>
      </c>
      <c r="B349" s="100" t="s">
        <v>264</v>
      </c>
      <c r="C349" s="121">
        <v>61</v>
      </c>
      <c r="D349" s="121">
        <v>6171</v>
      </c>
      <c r="E349" s="121">
        <v>5169</v>
      </c>
      <c r="F349" s="121">
        <v>51695</v>
      </c>
      <c r="G349" s="121"/>
      <c r="H349" s="122">
        <v>30000</v>
      </c>
      <c r="I349" s="122">
        <v>90300</v>
      </c>
      <c r="J349" s="137">
        <v>90294.8</v>
      </c>
      <c r="K349" s="138">
        <v>3.0098259999999999</v>
      </c>
      <c r="L349" s="138">
        <v>0.999942</v>
      </c>
      <c r="M349" s="131" t="s">
        <v>293</v>
      </c>
      <c r="N349" s="260"/>
    </row>
    <row r="350" spans="1:14" ht="13.5" customHeight="1" x14ac:dyDescent="0.2">
      <c r="A350" s="121">
        <v>81</v>
      </c>
      <c r="B350" s="100" t="s">
        <v>264</v>
      </c>
      <c r="C350" s="121">
        <v>61</v>
      </c>
      <c r="D350" s="121">
        <v>6171</v>
      </c>
      <c r="E350" s="121">
        <v>5169</v>
      </c>
      <c r="F350" s="121">
        <v>140081</v>
      </c>
      <c r="G350" s="121"/>
      <c r="H350" s="122">
        <v>0</v>
      </c>
      <c r="I350" s="122">
        <v>600</v>
      </c>
      <c r="J350" s="137">
        <v>563.79999999999995</v>
      </c>
      <c r="K350" s="138">
        <v>0</v>
      </c>
      <c r="L350" s="138">
        <v>0.939666</v>
      </c>
      <c r="M350" s="131" t="s">
        <v>773</v>
      </c>
      <c r="N350" s="260"/>
    </row>
    <row r="351" spans="1:14" ht="13.5" customHeight="1" x14ac:dyDescent="0.2">
      <c r="A351" s="121">
        <v>81</v>
      </c>
      <c r="B351" s="100" t="s">
        <v>264</v>
      </c>
      <c r="C351" s="121">
        <v>61</v>
      </c>
      <c r="D351" s="121">
        <v>6171</v>
      </c>
      <c r="E351" s="121">
        <v>5169</v>
      </c>
      <c r="F351" s="121">
        <v>140081</v>
      </c>
      <c r="G351" s="121">
        <v>13013</v>
      </c>
      <c r="H351" s="122">
        <v>0</v>
      </c>
      <c r="I351" s="122">
        <v>10800</v>
      </c>
      <c r="J351" s="137">
        <v>10712.2</v>
      </c>
      <c r="K351" s="138">
        <v>0</v>
      </c>
      <c r="L351" s="138">
        <v>0.99187000000000003</v>
      </c>
      <c r="M351" s="131" t="s">
        <v>773</v>
      </c>
      <c r="N351" s="260"/>
    </row>
    <row r="352" spans="1:14" x14ac:dyDescent="0.2">
      <c r="A352" s="121">
        <v>81</v>
      </c>
      <c r="B352" s="100" t="s">
        <v>264</v>
      </c>
      <c r="C352" s="121">
        <v>61</v>
      </c>
      <c r="D352" s="121">
        <v>6171</v>
      </c>
      <c r="E352" s="121">
        <v>5171</v>
      </c>
      <c r="F352" s="121">
        <v>51711</v>
      </c>
      <c r="G352" s="121"/>
      <c r="H352" s="122">
        <v>858000</v>
      </c>
      <c r="I352" s="122">
        <v>404800</v>
      </c>
      <c r="J352" s="137">
        <v>404575.12</v>
      </c>
      <c r="K352" s="138">
        <v>0.47153200000000001</v>
      </c>
      <c r="L352" s="138">
        <v>0.999444</v>
      </c>
      <c r="M352" s="131" t="s">
        <v>294</v>
      </c>
      <c r="N352" s="260"/>
    </row>
    <row r="353" spans="1:14" x14ac:dyDescent="0.2">
      <c r="A353" s="121">
        <v>81</v>
      </c>
      <c r="B353" s="100" t="s">
        <v>264</v>
      </c>
      <c r="C353" s="121">
        <v>61</v>
      </c>
      <c r="D353" s="121">
        <v>6171</v>
      </c>
      <c r="E353" s="121">
        <v>5171</v>
      </c>
      <c r="F353" s="121">
        <v>51712</v>
      </c>
      <c r="G353" s="121"/>
      <c r="H353" s="122">
        <v>105000</v>
      </c>
      <c r="I353" s="122">
        <v>105000</v>
      </c>
      <c r="J353" s="137">
        <v>16955</v>
      </c>
      <c r="K353" s="138">
        <v>0.16147600000000001</v>
      </c>
      <c r="L353" s="138">
        <v>0.16147600000000001</v>
      </c>
      <c r="M353" s="131" t="s">
        <v>487</v>
      </c>
      <c r="N353" s="260"/>
    </row>
    <row r="354" spans="1:14" x14ac:dyDescent="0.2">
      <c r="A354" s="121">
        <v>81</v>
      </c>
      <c r="B354" s="100" t="s">
        <v>264</v>
      </c>
      <c r="C354" s="121">
        <v>61</v>
      </c>
      <c r="D354" s="121">
        <v>6171</v>
      </c>
      <c r="E354" s="121">
        <v>5171</v>
      </c>
      <c r="F354" s="121">
        <v>51713</v>
      </c>
      <c r="G354" s="121"/>
      <c r="H354" s="122">
        <v>60000</v>
      </c>
      <c r="I354" s="122">
        <v>61100</v>
      </c>
      <c r="J354" s="137">
        <v>61027.3</v>
      </c>
      <c r="K354" s="138">
        <v>1.0171209999999999</v>
      </c>
      <c r="L354" s="138">
        <v>0.99880999999999998</v>
      </c>
      <c r="M354" s="131" t="s">
        <v>295</v>
      </c>
      <c r="N354" s="260"/>
    </row>
    <row r="355" spans="1:14" x14ac:dyDescent="0.2">
      <c r="A355" s="121">
        <v>81</v>
      </c>
      <c r="B355" s="100" t="s">
        <v>264</v>
      </c>
      <c r="C355" s="121">
        <v>61</v>
      </c>
      <c r="D355" s="121">
        <v>6171</v>
      </c>
      <c r="E355" s="121">
        <v>5171</v>
      </c>
      <c r="F355" s="121">
        <v>51713</v>
      </c>
      <c r="G355" s="121">
        <v>13011</v>
      </c>
      <c r="H355" s="122">
        <v>0</v>
      </c>
      <c r="I355" s="122">
        <v>2500</v>
      </c>
      <c r="J355" s="137">
        <v>2473.88</v>
      </c>
      <c r="K355" s="138">
        <v>0</v>
      </c>
      <c r="L355" s="138">
        <v>0.98955199999999999</v>
      </c>
      <c r="M355" s="131" t="s">
        <v>774</v>
      </c>
      <c r="N355" s="260"/>
    </row>
    <row r="356" spans="1:14" ht="13.5" customHeight="1" x14ac:dyDescent="0.2">
      <c r="A356" s="121">
        <v>81</v>
      </c>
      <c r="B356" s="100" t="s">
        <v>264</v>
      </c>
      <c r="C356" s="121">
        <v>61</v>
      </c>
      <c r="D356" s="121">
        <v>6171</v>
      </c>
      <c r="E356" s="121">
        <v>5171</v>
      </c>
      <c r="F356" s="121">
        <v>140081</v>
      </c>
      <c r="G356" s="121"/>
      <c r="H356" s="122">
        <v>0</v>
      </c>
      <c r="I356" s="122">
        <v>1200</v>
      </c>
      <c r="J356" s="137">
        <v>1165</v>
      </c>
      <c r="K356" s="138">
        <v>0</v>
      </c>
      <c r="L356" s="138">
        <v>0.97083299999999995</v>
      </c>
      <c r="M356" s="131" t="s">
        <v>775</v>
      </c>
      <c r="N356" s="260"/>
    </row>
    <row r="357" spans="1:14" ht="13.5" customHeight="1" x14ac:dyDescent="0.2">
      <c r="A357" s="121">
        <v>81</v>
      </c>
      <c r="B357" s="100" t="s">
        <v>264</v>
      </c>
      <c r="C357" s="121">
        <v>61</v>
      </c>
      <c r="D357" s="121">
        <v>6171</v>
      </c>
      <c r="E357" s="121">
        <v>5171</v>
      </c>
      <c r="F357" s="121">
        <v>140081</v>
      </c>
      <c r="G357" s="121">
        <v>13013</v>
      </c>
      <c r="H357" s="122">
        <v>0</v>
      </c>
      <c r="I357" s="122">
        <v>22300</v>
      </c>
      <c r="J357" s="137">
        <v>22135</v>
      </c>
      <c r="K357" s="138">
        <v>0</v>
      </c>
      <c r="L357" s="138">
        <v>0.99260000000000004</v>
      </c>
      <c r="M357" s="131" t="s">
        <v>775</v>
      </c>
      <c r="N357" s="260"/>
    </row>
    <row r="358" spans="1:14" x14ac:dyDescent="0.2">
      <c r="A358" s="121">
        <v>81</v>
      </c>
      <c r="B358" s="100" t="s">
        <v>264</v>
      </c>
      <c r="C358" s="121">
        <v>61</v>
      </c>
      <c r="D358" s="121">
        <v>6171</v>
      </c>
      <c r="E358" s="121">
        <v>5173</v>
      </c>
      <c r="F358" s="121"/>
      <c r="G358" s="121"/>
      <c r="H358" s="122">
        <v>85000</v>
      </c>
      <c r="I358" s="122">
        <v>85000</v>
      </c>
      <c r="J358" s="137">
        <v>84798</v>
      </c>
      <c r="K358" s="138">
        <v>0.99762300000000004</v>
      </c>
      <c r="L358" s="138">
        <v>0.99762300000000004</v>
      </c>
      <c r="M358" s="131" t="s">
        <v>220</v>
      </c>
      <c r="N358" s="260"/>
    </row>
    <row r="359" spans="1:14" x14ac:dyDescent="0.2">
      <c r="A359" s="121">
        <v>81</v>
      </c>
      <c r="B359" s="100" t="s">
        <v>264</v>
      </c>
      <c r="C359" s="121">
        <v>61</v>
      </c>
      <c r="D359" s="121">
        <v>6171</v>
      </c>
      <c r="E359" s="121">
        <v>5173</v>
      </c>
      <c r="F359" s="121"/>
      <c r="G359" s="121">
        <v>13011</v>
      </c>
      <c r="H359" s="122">
        <v>0</v>
      </c>
      <c r="I359" s="122">
        <v>4800</v>
      </c>
      <c r="J359" s="137">
        <v>4718</v>
      </c>
      <c r="K359" s="138">
        <v>0</v>
      </c>
      <c r="L359" s="138">
        <v>0.98291600000000001</v>
      </c>
      <c r="M359" s="131" t="s">
        <v>776</v>
      </c>
      <c r="N359" s="260"/>
    </row>
    <row r="360" spans="1:14" x14ac:dyDescent="0.2">
      <c r="A360" s="121">
        <v>81</v>
      </c>
      <c r="B360" s="100" t="s">
        <v>264</v>
      </c>
      <c r="C360" s="121">
        <v>61</v>
      </c>
      <c r="D360" s="121">
        <v>6171</v>
      </c>
      <c r="E360" s="121">
        <v>5175</v>
      </c>
      <c r="F360" s="121"/>
      <c r="G360" s="121"/>
      <c r="H360" s="122">
        <v>25000</v>
      </c>
      <c r="I360" s="122">
        <v>25000</v>
      </c>
      <c r="J360" s="137">
        <v>9513</v>
      </c>
      <c r="K360" s="138">
        <v>0.38052000000000002</v>
      </c>
      <c r="L360" s="138">
        <v>0.38052000000000002</v>
      </c>
      <c r="M360" s="131" t="s">
        <v>221</v>
      </c>
      <c r="N360" s="260"/>
    </row>
    <row r="361" spans="1:14" x14ac:dyDescent="0.2">
      <c r="A361" s="121">
        <v>81</v>
      </c>
      <c r="B361" s="100" t="s">
        <v>264</v>
      </c>
      <c r="C361" s="121">
        <v>61</v>
      </c>
      <c r="D361" s="121">
        <v>6171</v>
      </c>
      <c r="E361" s="121">
        <v>5192</v>
      </c>
      <c r="F361" s="121"/>
      <c r="G361" s="121"/>
      <c r="H361" s="122">
        <v>0</v>
      </c>
      <c r="I361" s="122">
        <v>7900</v>
      </c>
      <c r="J361" s="137">
        <v>7865</v>
      </c>
      <c r="K361" s="138">
        <v>0</v>
      </c>
      <c r="L361" s="138">
        <v>0.99556900000000004</v>
      </c>
      <c r="M361" s="131" t="s">
        <v>503</v>
      </c>
      <c r="N361" s="260"/>
    </row>
    <row r="362" spans="1:14" x14ac:dyDescent="0.2">
      <c r="A362" s="121">
        <v>81</v>
      </c>
      <c r="B362" s="100" t="s">
        <v>264</v>
      </c>
      <c r="C362" s="121">
        <v>61</v>
      </c>
      <c r="D362" s="121">
        <v>6171</v>
      </c>
      <c r="E362" s="121">
        <v>5194</v>
      </c>
      <c r="F362" s="121"/>
      <c r="G362" s="121"/>
      <c r="H362" s="122">
        <v>3000</v>
      </c>
      <c r="I362" s="122">
        <v>4300</v>
      </c>
      <c r="J362" s="137">
        <v>4206</v>
      </c>
      <c r="K362" s="138">
        <v>1.4019999999999999</v>
      </c>
      <c r="L362" s="138">
        <v>0.97813899999999998</v>
      </c>
      <c r="M362" s="131" t="s">
        <v>222</v>
      </c>
      <c r="N362" s="260"/>
    </row>
    <row r="363" spans="1:14" x14ac:dyDescent="0.2">
      <c r="A363" s="121">
        <v>81</v>
      </c>
      <c r="B363" s="100" t="s">
        <v>264</v>
      </c>
      <c r="C363" s="121">
        <v>61</v>
      </c>
      <c r="D363" s="121">
        <v>6171</v>
      </c>
      <c r="E363" s="121">
        <v>5362</v>
      </c>
      <c r="F363" s="121"/>
      <c r="G363" s="121"/>
      <c r="H363" s="122">
        <v>30000</v>
      </c>
      <c r="I363" s="122">
        <v>30000</v>
      </c>
      <c r="J363" s="137">
        <v>8524</v>
      </c>
      <c r="K363" s="138">
        <v>0.28413300000000002</v>
      </c>
      <c r="L363" s="138">
        <v>0.28413300000000002</v>
      </c>
      <c r="M363" s="131" t="s">
        <v>223</v>
      </c>
      <c r="N363" s="260"/>
    </row>
    <row r="364" spans="1:14" x14ac:dyDescent="0.2">
      <c r="A364" s="121">
        <v>81</v>
      </c>
      <c r="B364" s="100" t="s">
        <v>264</v>
      </c>
      <c r="C364" s="121">
        <v>61</v>
      </c>
      <c r="D364" s="121">
        <v>6171</v>
      </c>
      <c r="E364" s="121">
        <v>5424</v>
      </c>
      <c r="F364" s="121"/>
      <c r="G364" s="121"/>
      <c r="H364" s="122">
        <v>0</v>
      </c>
      <c r="I364" s="122">
        <v>177200</v>
      </c>
      <c r="J364" s="137">
        <v>177129</v>
      </c>
      <c r="K364" s="138">
        <v>0</v>
      </c>
      <c r="L364" s="138">
        <v>0.99959900000000002</v>
      </c>
      <c r="M364" s="131" t="s">
        <v>339</v>
      </c>
      <c r="N364" s="260"/>
    </row>
    <row r="365" spans="1:14" x14ac:dyDescent="0.2">
      <c r="A365" s="121">
        <v>81</v>
      </c>
      <c r="B365" s="100" t="s">
        <v>264</v>
      </c>
      <c r="C365" s="121">
        <v>61</v>
      </c>
      <c r="D365" s="121">
        <v>6171</v>
      </c>
      <c r="E365" s="121">
        <v>5424</v>
      </c>
      <c r="F365" s="121"/>
      <c r="G365" s="121">
        <v>13011</v>
      </c>
      <c r="H365" s="122">
        <v>0</v>
      </c>
      <c r="I365" s="122">
        <v>17800</v>
      </c>
      <c r="J365" s="137">
        <v>17170</v>
      </c>
      <c r="K365" s="138">
        <v>0</v>
      </c>
      <c r="L365" s="138">
        <v>0.96460599999999996</v>
      </c>
      <c r="M365" s="131" t="s">
        <v>777</v>
      </c>
      <c r="N365" s="260"/>
    </row>
    <row r="366" spans="1:14" x14ac:dyDescent="0.2">
      <c r="A366" s="121">
        <v>81</v>
      </c>
      <c r="B366" s="100" t="s">
        <v>264</v>
      </c>
      <c r="C366" s="121">
        <v>61</v>
      </c>
      <c r="D366" s="121">
        <v>6171</v>
      </c>
      <c r="E366" s="121">
        <v>5499</v>
      </c>
      <c r="F366" s="121"/>
      <c r="G366" s="121"/>
      <c r="H366" s="122">
        <v>984000</v>
      </c>
      <c r="I366" s="122">
        <v>984000</v>
      </c>
      <c r="J366" s="137">
        <v>900234</v>
      </c>
      <c r="K366" s="138">
        <v>0.91487099999999999</v>
      </c>
      <c r="L366" s="138">
        <v>0.91487099999999999</v>
      </c>
      <c r="M366" s="131" t="s">
        <v>488</v>
      </c>
      <c r="N366" s="261"/>
    </row>
    <row r="367" spans="1:14" x14ac:dyDescent="0.2">
      <c r="A367" s="61">
        <v>81</v>
      </c>
      <c r="B367" s="92" t="s">
        <v>264</v>
      </c>
      <c r="C367" s="61"/>
      <c r="D367" s="61"/>
      <c r="E367" s="61"/>
      <c r="F367" s="61"/>
      <c r="G367" s="61"/>
      <c r="H367" s="62">
        <v>48127600</v>
      </c>
      <c r="I367" s="62">
        <v>55940800</v>
      </c>
      <c r="J367" s="125">
        <v>54014111.630000003</v>
      </c>
      <c r="K367" s="126">
        <v>1.1223105168344152</v>
      </c>
      <c r="L367" s="126">
        <v>0.96555844088750964</v>
      </c>
      <c r="M367" s="127" t="s">
        <v>266</v>
      </c>
      <c r="N367" s="261"/>
    </row>
    <row r="368" spans="1:14" x14ac:dyDescent="0.2">
      <c r="A368" s="121">
        <v>81</v>
      </c>
      <c r="B368" s="100" t="s">
        <v>270</v>
      </c>
      <c r="C368" s="121">
        <v>61</v>
      </c>
      <c r="D368" s="121">
        <v>6171</v>
      </c>
      <c r="E368" s="121">
        <v>6111</v>
      </c>
      <c r="F368" s="121">
        <v>14007</v>
      </c>
      <c r="G368" s="121">
        <v>13013</v>
      </c>
      <c r="H368" s="122">
        <v>0</v>
      </c>
      <c r="I368" s="122">
        <v>178200</v>
      </c>
      <c r="J368" s="137">
        <v>0</v>
      </c>
      <c r="K368" s="138">
        <v>0</v>
      </c>
      <c r="L368" s="138">
        <v>0</v>
      </c>
      <c r="M368" s="131" t="s">
        <v>551</v>
      </c>
      <c r="N368" s="262"/>
    </row>
    <row r="369" spans="1:14" x14ac:dyDescent="0.2">
      <c r="A369" s="121">
        <v>81</v>
      </c>
      <c r="B369" s="100" t="s">
        <v>270</v>
      </c>
      <c r="C369" s="121">
        <v>61</v>
      </c>
      <c r="D369" s="121">
        <v>6171</v>
      </c>
      <c r="E369" s="121">
        <v>6121</v>
      </c>
      <c r="F369" s="121"/>
      <c r="G369" s="121"/>
      <c r="H369" s="122">
        <v>450000</v>
      </c>
      <c r="I369" s="122">
        <v>389800</v>
      </c>
      <c r="J369" s="137">
        <v>204490</v>
      </c>
      <c r="K369" s="138">
        <v>0.45442199999999999</v>
      </c>
      <c r="L369" s="138">
        <v>0.52460200000000001</v>
      </c>
      <c r="M369" s="131" t="s">
        <v>489</v>
      </c>
      <c r="N369" s="260"/>
    </row>
    <row r="370" spans="1:14" x14ac:dyDescent="0.2">
      <c r="A370" s="121">
        <v>81</v>
      </c>
      <c r="B370" s="100" t="s">
        <v>270</v>
      </c>
      <c r="C370" s="121">
        <v>61</v>
      </c>
      <c r="D370" s="121">
        <v>6171</v>
      </c>
      <c r="E370" s="121">
        <v>6122</v>
      </c>
      <c r="F370" s="121"/>
      <c r="G370" s="121"/>
      <c r="H370" s="122">
        <v>500000</v>
      </c>
      <c r="I370" s="122">
        <v>48400</v>
      </c>
      <c r="J370" s="137">
        <v>48387.9</v>
      </c>
      <c r="K370" s="138">
        <v>9.6775E-2</v>
      </c>
      <c r="L370" s="138">
        <v>0.99975000000000003</v>
      </c>
      <c r="M370" s="131" t="s">
        <v>490</v>
      </c>
      <c r="N370" s="261"/>
    </row>
    <row r="371" spans="1:14" x14ac:dyDescent="0.2">
      <c r="A371" s="121">
        <v>81</v>
      </c>
      <c r="B371" s="100" t="s">
        <v>270</v>
      </c>
      <c r="C371" s="121">
        <v>61</v>
      </c>
      <c r="D371" s="121">
        <v>6171</v>
      </c>
      <c r="E371" s="121">
        <v>6123</v>
      </c>
      <c r="F371" s="121"/>
      <c r="G371" s="121"/>
      <c r="H371" s="122">
        <v>0</v>
      </c>
      <c r="I371" s="122">
        <v>511800</v>
      </c>
      <c r="J371" s="137">
        <v>511800</v>
      </c>
      <c r="K371" s="138">
        <v>0</v>
      </c>
      <c r="L371" s="138">
        <v>1</v>
      </c>
      <c r="M371" s="131" t="s">
        <v>778</v>
      </c>
      <c r="N371" s="260"/>
    </row>
    <row r="372" spans="1:14" x14ac:dyDescent="0.2">
      <c r="A372" s="61">
        <v>81</v>
      </c>
      <c r="B372" s="92" t="s">
        <v>270</v>
      </c>
      <c r="C372" s="61"/>
      <c r="D372" s="61"/>
      <c r="E372" s="61"/>
      <c r="F372" s="61"/>
      <c r="G372" s="61"/>
      <c r="H372" s="62">
        <v>950000</v>
      </c>
      <c r="I372" s="62">
        <v>1128200</v>
      </c>
      <c r="J372" s="62">
        <v>764677.9</v>
      </c>
      <c r="K372" s="63">
        <v>0.80492410526315794</v>
      </c>
      <c r="L372" s="63">
        <v>0.67778576493529519</v>
      </c>
      <c r="M372" s="64" t="s">
        <v>200</v>
      </c>
    </row>
    <row r="373" spans="1:14" x14ac:dyDescent="0.2">
      <c r="A373" s="57">
        <v>81</v>
      </c>
      <c r="B373" s="91"/>
      <c r="C373" s="57"/>
      <c r="D373" s="57"/>
      <c r="E373" s="57"/>
      <c r="F373" s="57"/>
      <c r="G373" s="57"/>
      <c r="H373" s="58">
        <v>49077600</v>
      </c>
      <c r="I373" s="58">
        <v>57069000</v>
      </c>
      <c r="J373" s="58">
        <v>54778789.530000001</v>
      </c>
      <c r="K373" s="59">
        <v>1.1161668363978678</v>
      </c>
      <c r="L373" s="59">
        <v>0.95986944803658725</v>
      </c>
      <c r="M373" s="60" t="s">
        <v>163</v>
      </c>
    </row>
    <row r="374" spans="1:14" x14ac:dyDescent="0.2">
      <c r="A374" s="121">
        <v>82</v>
      </c>
      <c r="B374" s="100" t="s">
        <v>264</v>
      </c>
      <c r="C374" s="121">
        <v>61</v>
      </c>
      <c r="D374" s="121">
        <v>6112</v>
      </c>
      <c r="E374" s="121">
        <v>5021</v>
      </c>
      <c r="F374" s="121"/>
      <c r="G374" s="121"/>
      <c r="H374" s="122">
        <v>0</v>
      </c>
      <c r="I374" s="122">
        <v>6500</v>
      </c>
      <c r="J374" s="122">
        <v>6500</v>
      </c>
      <c r="K374" s="123">
        <v>0</v>
      </c>
      <c r="L374" s="123">
        <v>1</v>
      </c>
      <c r="M374" s="101" t="s">
        <v>779</v>
      </c>
    </row>
    <row r="375" spans="1:14" x14ac:dyDescent="0.2">
      <c r="A375" s="121">
        <v>82</v>
      </c>
      <c r="B375" s="100" t="s">
        <v>264</v>
      </c>
      <c r="C375" s="121">
        <v>61</v>
      </c>
      <c r="D375" s="121">
        <v>6112</v>
      </c>
      <c r="E375" s="121">
        <v>5023</v>
      </c>
      <c r="F375" s="121"/>
      <c r="G375" s="121"/>
      <c r="H375" s="122">
        <v>2987000</v>
      </c>
      <c r="I375" s="122">
        <v>2951100</v>
      </c>
      <c r="J375" s="122">
        <v>2371265</v>
      </c>
      <c r="K375" s="123">
        <v>0.79386100000000004</v>
      </c>
      <c r="L375" s="123">
        <v>0.80351899999999998</v>
      </c>
      <c r="M375" s="101" t="s">
        <v>164</v>
      </c>
    </row>
    <row r="376" spans="1:14" x14ac:dyDescent="0.2">
      <c r="A376" s="121">
        <v>82</v>
      </c>
      <c r="B376" s="100" t="s">
        <v>264</v>
      </c>
      <c r="C376" s="121">
        <v>61</v>
      </c>
      <c r="D376" s="121">
        <v>6112</v>
      </c>
      <c r="E376" s="121">
        <v>5031</v>
      </c>
      <c r="F376" s="121"/>
      <c r="G376" s="121"/>
      <c r="H376" s="122">
        <v>405000</v>
      </c>
      <c r="I376" s="122">
        <v>410600</v>
      </c>
      <c r="J376" s="122">
        <v>410508</v>
      </c>
      <c r="K376" s="123">
        <v>1.0136000000000001</v>
      </c>
      <c r="L376" s="123">
        <v>0.99977499999999997</v>
      </c>
      <c r="M376" s="101" t="s">
        <v>165</v>
      </c>
    </row>
    <row r="377" spans="1:14" x14ac:dyDescent="0.2">
      <c r="A377" s="121">
        <v>82</v>
      </c>
      <c r="B377" s="100" t="s">
        <v>264</v>
      </c>
      <c r="C377" s="121">
        <v>61</v>
      </c>
      <c r="D377" s="121">
        <v>6112</v>
      </c>
      <c r="E377" s="121">
        <v>5032</v>
      </c>
      <c r="F377" s="121"/>
      <c r="G377" s="121"/>
      <c r="H377" s="122">
        <v>269000</v>
      </c>
      <c r="I377" s="122">
        <v>269000</v>
      </c>
      <c r="J377" s="122">
        <v>217339</v>
      </c>
      <c r="K377" s="123">
        <v>0.80795099999999997</v>
      </c>
      <c r="L377" s="123">
        <v>0.80795099999999997</v>
      </c>
      <c r="M377" s="101" t="s">
        <v>166</v>
      </c>
    </row>
    <row r="378" spans="1:14" x14ac:dyDescent="0.2">
      <c r="A378" s="121">
        <v>82</v>
      </c>
      <c r="B378" s="100" t="s">
        <v>264</v>
      </c>
      <c r="C378" s="121">
        <v>61</v>
      </c>
      <c r="D378" s="121">
        <v>6112</v>
      </c>
      <c r="E378" s="121">
        <v>5167</v>
      </c>
      <c r="F378" s="121"/>
      <c r="G378" s="121"/>
      <c r="H378" s="122">
        <v>100000</v>
      </c>
      <c r="I378" s="122">
        <v>98000</v>
      </c>
      <c r="J378" s="122">
        <v>0</v>
      </c>
      <c r="K378" s="123">
        <v>0</v>
      </c>
      <c r="L378" s="123">
        <v>0</v>
      </c>
      <c r="M378" s="101" t="s">
        <v>167</v>
      </c>
    </row>
    <row r="379" spans="1:14" x14ac:dyDescent="0.2">
      <c r="A379" s="121">
        <v>82</v>
      </c>
      <c r="B379" s="100" t="s">
        <v>264</v>
      </c>
      <c r="C379" s="121">
        <v>61</v>
      </c>
      <c r="D379" s="121">
        <v>6112</v>
      </c>
      <c r="E379" s="121">
        <v>5173</v>
      </c>
      <c r="F379" s="121"/>
      <c r="G379" s="121"/>
      <c r="H379" s="122">
        <v>40000</v>
      </c>
      <c r="I379" s="122">
        <v>40000</v>
      </c>
      <c r="J379" s="122">
        <v>7552.25</v>
      </c>
      <c r="K379" s="123">
        <v>0.188806</v>
      </c>
      <c r="L379" s="123">
        <v>0.188806</v>
      </c>
      <c r="M379" s="101" t="s">
        <v>168</v>
      </c>
    </row>
    <row r="380" spans="1:14" x14ac:dyDescent="0.2">
      <c r="A380" s="121">
        <v>82</v>
      </c>
      <c r="B380" s="100" t="s">
        <v>264</v>
      </c>
      <c r="C380" s="121">
        <v>61</v>
      </c>
      <c r="D380" s="121">
        <v>6112</v>
      </c>
      <c r="E380" s="121">
        <v>5175</v>
      </c>
      <c r="F380" s="121"/>
      <c r="G380" s="121"/>
      <c r="H380" s="122">
        <v>40000</v>
      </c>
      <c r="I380" s="122">
        <v>40000</v>
      </c>
      <c r="J380" s="122">
        <v>26121</v>
      </c>
      <c r="K380" s="123">
        <v>0.65302499999999997</v>
      </c>
      <c r="L380" s="123">
        <v>0.65302499999999997</v>
      </c>
      <c r="M380" s="101" t="s">
        <v>116</v>
      </c>
    </row>
    <row r="381" spans="1:14" x14ac:dyDescent="0.2">
      <c r="A381" s="121">
        <v>82</v>
      </c>
      <c r="B381" s="100" t="s">
        <v>264</v>
      </c>
      <c r="C381" s="121">
        <v>61</v>
      </c>
      <c r="D381" s="121">
        <v>6112</v>
      </c>
      <c r="E381" s="121">
        <v>5179</v>
      </c>
      <c r="F381" s="121"/>
      <c r="G381" s="121"/>
      <c r="H381" s="122">
        <v>0</v>
      </c>
      <c r="I381" s="122">
        <v>14000</v>
      </c>
      <c r="J381" s="122">
        <v>14000</v>
      </c>
      <c r="K381" s="123">
        <v>0</v>
      </c>
      <c r="L381" s="123">
        <v>1</v>
      </c>
      <c r="M381" s="101" t="s">
        <v>491</v>
      </c>
    </row>
    <row r="382" spans="1:14" x14ac:dyDescent="0.2">
      <c r="A382" s="121">
        <v>82</v>
      </c>
      <c r="B382" s="100" t="s">
        <v>264</v>
      </c>
      <c r="C382" s="121">
        <v>61</v>
      </c>
      <c r="D382" s="121">
        <v>6112</v>
      </c>
      <c r="E382" s="121">
        <v>5194</v>
      </c>
      <c r="F382" s="121"/>
      <c r="G382" s="121"/>
      <c r="H382" s="122">
        <v>30000</v>
      </c>
      <c r="I382" s="122">
        <v>30000</v>
      </c>
      <c r="J382" s="122">
        <v>27745</v>
      </c>
      <c r="K382" s="123">
        <v>0.92483300000000002</v>
      </c>
      <c r="L382" s="123">
        <v>0.92483300000000002</v>
      </c>
      <c r="M382" s="101" t="s">
        <v>117</v>
      </c>
    </row>
    <row r="383" spans="1:14" x14ac:dyDescent="0.2">
      <c r="A383" s="121">
        <v>82</v>
      </c>
      <c r="B383" s="100" t="s">
        <v>264</v>
      </c>
      <c r="C383" s="121">
        <v>61</v>
      </c>
      <c r="D383" s="121">
        <v>6112</v>
      </c>
      <c r="E383" s="121">
        <v>5424</v>
      </c>
      <c r="F383" s="121"/>
      <c r="G383" s="121"/>
      <c r="H383" s="122">
        <v>0</v>
      </c>
      <c r="I383" s="122">
        <v>11800</v>
      </c>
      <c r="J383" s="122">
        <v>11732</v>
      </c>
      <c r="K383" s="123">
        <v>0</v>
      </c>
      <c r="L383" s="123">
        <v>0.99423700000000004</v>
      </c>
      <c r="M383" s="101" t="s">
        <v>780</v>
      </c>
    </row>
    <row r="384" spans="1:14" x14ac:dyDescent="0.2">
      <c r="A384" s="121">
        <v>82</v>
      </c>
      <c r="B384" s="100" t="s">
        <v>264</v>
      </c>
      <c r="C384" s="121">
        <v>61</v>
      </c>
      <c r="D384" s="121">
        <v>6112</v>
      </c>
      <c r="E384" s="121">
        <v>5499</v>
      </c>
      <c r="F384" s="121"/>
      <c r="G384" s="121"/>
      <c r="H384" s="122">
        <v>49000</v>
      </c>
      <c r="I384" s="122">
        <v>49000</v>
      </c>
      <c r="J384" s="122">
        <v>0</v>
      </c>
      <c r="K384" s="123">
        <v>0</v>
      </c>
      <c r="L384" s="123">
        <v>0</v>
      </c>
      <c r="M384" s="101" t="s">
        <v>492</v>
      </c>
    </row>
    <row r="385" spans="1:13" x14ac:dyDescent="0.2">
      <c r="A385" s="61">
        <v>82</v>
      </c>
      <c r="B385" s="92" t="s">
        <v>264</v>
      </c>
      <c r="C385" s="61"/>
      <c r="D385" s="61"/>
      <c r="E385" s="61"/>
      <c r="F385" s="61"/>
      <c r="G385" s="61"/>
      <c r="H385" s="62">
        <v>3920000</v>
      </c>
      <c r="I385" s="62">
        <v>3920000</v>
      </c>
      <c r="J385" s="62">
        <v>3092762.25</v>
      </c>
      <c r="K385" s="63">
        <v>0.78896996173469391</v>
      </c>
      <c r="L385" s="63">
        <v>0.78896996173469391</v>
      </c>
      <c r="M385" s="64" t="s">
        <v>266</v>
      </c>
    </row>
    <row r="386" spans="1:13" x14ac:dyDescent="0.2">
      <c r="A386" s="57">
        <v>82</v>
      </c>
      <c r="B386" s="91"/>
      <c r="C386" s="57"/>
      <c r="D386" s="57"/>
      <c r="E386" s="57"/>
      <c r="F386" s="57"/>
      <c r="G386" s="57"/>
      <c r="H386" s="58">
        <v>3920000</v>
      </c>
      <c r="I386" s="58">
        <v>3920000</v>
      </c>
      <c r="J386" s="58">
        <v>3092762.25</v>
      </c>
      <c r="K386" s="59">
        <v>0.78896996173469391</v>
      </c>
      <c r="L386" s="59">
        <v>0.78896996173469391</v>
      </c>
      <c r="M386" s="60" t="s">
        <v>169</v>
      </c>
    </row>
    <row r="387" spans="1:13" x14ac:dyDescent="0.2">
      <c r="A387" s="121">
        <v>90</v>
      </c>
      <c r="B387" s="100" t="s">
        <v>264</v>
      </c>
      <c r="C387" s="121">
        <v>53</v>
      </c>
      <c r="D387" s="121">
        <v>5311</v>
      </c>
      <c r="E387" s="121">
        <v>5011</v>
      </c>
      <c r="F387" s="121"/>
      <c r="G387" s="121"/>
      <c r="H387" s="122">
        <v>1847700</v>
      </c>
      <c r="I387" s="122">
        <v>1906800</v>
      </c>
      <c r="J387" s="122">
        <v>1906769</v>
      </c>
      <c r="K387" s="123">
        <v>1.031968</v>
      </c>
      <c r="L387" s="123">
        <v>0.99998299999999996</v>
      </c>
      <c r="M387" s="101" t="s">
        <v>224</v>
      </c>
    </row>
    <row r="388" spans="1:13" x14ac:dyDescent="0.2">
      <c r="A388" s="121">
        <v>90</v>
      </c>
      <c r="B388" s="100" t="s">
        <v>264</v>
      </c>
      <c r="C388" s="121">
        <v>53</v>
      </c>
      <c r="D388" s="121">
        <v>5311</v>
      </c>
      <c r="E388" s="121">
        <v>5031</v>
      </c>
      <c r="F388" s="121"/>
      <c r="G388" s="121"/>
      <c r="H388" s="122">
        <v>461900</v>
      </c>
      <c r="I388" s="122">
        <v>475100</v>
      </c>
      <c r="J388" s="122">
        <v>475066</v>
      </c>
      <c r="K388" s="123">
        <v>1.0285040000000001</v>
      </c>
      <c r="L388" s="123">
        <v>0.99992800000000004</v>
      </c>
      <c r="M388" s="101" t="s">
        <v>247</v>
      </c>
    </row>
    <row r="389" spans="1:13" x14ac:dyDescent="0.2">
      <c r="A389" s="121">
        <v>90</v>
      </c>
      <c r="B389" s="100" t="s">
        <v>264</v>
      </c>
      <c r="C389" s="121">
        <v>53</v>
      </c>
      <c r="D389" s="121">
        <v>5311</v>
      </c>
      <c r="E389" s="121">
        <v>5032</v>
      </c>
      <c r="F389" s="121"/>
      <c r="G389" s="121"/>
      <c r="H389" s="122">
        <v>166300</v>
      </c>
      <c r="I389" s="122">
        <v>171700</v>
      </c>
      <c r="J389" s="122">
        <v>171608</v>
      </c>
      <c r="K389" s="123">
        <v>1.0319179999999999</v>
      </c>
      <c r="L389" s="123">
        <v>0.99946400000000002</v>
      </c>
      <c r="M389" s="101" t="s">
        <v>248</v>
      </c>
    </row>
    <row r="390" spans="1:13" x14ac:dyDescent="0.2">
      <c r="A390" s="121">
        <v>90</v>
      </c>
      <c r="B390" s="100" t="s">
        <v>264</v>
      </c>
      <c r="C390" s="121">
        <v>53</v>
      </c>
      <c r="D390" s="121">
        <v>5311</v>
      </c>
      <c r="E390" s="121">
        <v>5038</v>
      </c>
      <c r="F390" s="121"/>
      <c r="G390" s="121"/>
      <c r="H390" s="122">
        <v>8000</v>
      </c>
      <c r="I390" s="122">
        <v>8000</v>
      </c>
      <c r="J390" s="122">
        <v>7772</v>
      </c>
      <c r="K390" s="123">
        <v>0.97150000000000003</v>
      </c>
      <c r="L390" s="123">
        <v>0.97150000000000003</v>
      </c>
      <c r="M390" s="101" t="s">
        <v>225</v>
      </c>
    </row>
    <row r="391" spans="1:13" x14ac:dyDescent="0.2">
      <c r="A391" s="121">
        <v>90</v>
      </c>
      <c r="B391" s="100" t="s">
        <v>264</v>
      </c>
      <c r="C391" s="121">
        <v>53</v>
      </c>
      <c r="D391" s="121">
        <v>5311</v>
      </c>
      <c r="E391" s="121">
        <v>5134</v>
      </c>
      <c r="F391" s="121"/>
      <c r="G391" s="121"/>
      <c r="H391" s="122">
        <v>60000</v>
      </c>
      <c r="I391" s="122">
        <v>60000</v>
      </c>
      <c r="J391" s="122">
        <v>48454</v>
      </c>
      <c r="K391" s="123">
        <v>0.80756600000000001</v>
      </c>
      <c r="L391" s="123">
        <v>0.80756600000000001</v>
      </c>
      <c r="M391" s="101" t="s">
        <v>226</v>
      </c>
    </row>
    <row r="392" spans="1:13" x14ac:dyDescent="0.2">
      <c r="A392" s="121">
        <v>90</v>
      </c>
      <c r="B392" s="100" t="s">
        <v>264</v>
      </c>
      <c r="C392" s="121">
        <v>53</v>
      </c>
      <c r="D392" s="121">
        <v>5311</v>
      </c>
      <c r="E392" s="121">
        <v>5136</v>
      </c>
      <c r="F392" s="121"/>
      <c r="G392" s="121"/>
      <c r="H392" s="122">
        <v>4000</v>
      </c>
      <c r="I392" s="122">
        <v>4000</v>
      </c>
      <c r="J392" s="122">
        <v>1430</v>
      </c>
      <c r="K392" s="123">
        <v>0.35749999999999998</v>
      </c>
      <c r="L392" s="123">
        <v>0.35749999999999998</v>
      </c>
      <c r="M392" s="101" t="s">
        <v>227</v>
      </c>
    </row>
    <row r="393" spans="1:13" x14ac:dyDescent="0.2">
      <c r="A393" s="121">
        <v>90</v>
      </c>
      <c r="B393" s="100" t="s">
        <v>264</v>
      </c>
      <c r="C393" s="121">
        <v>53</v>
      </c>
      <c r="D393" s="121">
        <v>5311</v>
      </c>
      <c r="E393" s="121">
        <v>5137</v>
      </c>
      <c r="F393" s="121"/>
      <c r="G393" s="121"/>
      <c r="H393" s="122">
        <v>110000</v>
      </c>
      <c r="I393" s="122">
        <v>149900</v>
      </c>
      <c r="J393" s="122">
        <v>149817.67000000001</v>
      </c>
      <c r="K393" s="123">
        <v>1.3619779999999999</v>
      </c>
      <c r="L393" s="123">
        <v>0.99944999999999995</v>
      </c>
      <c r="M393" s="101" t="s">
        <v>249</v>
      </c>
    </row>
    <row r="394" spans="1:13" x14ac:dyDescent="0.2">
      <c r="A394" s="121">
        <v>90</v>
      </c>
      <c r="B394" s="100" t="s">
        <v>264</v>
      </c>
      <c r="C394" s="121">
        <v>53</v>
      </c>
      <c r="D394" s="121">
        <v>5311</v>
      </c>
      <c r="E394" s="121">
        <v>5139</v>
      </c>
      <c r="F394" s="121"/>
      <c r="G394" s="121"/>
      <c r="H394" s="122">
        <v>110000</v>
      </c>
      <c r="I394" s="122">
        <v>110000</v>
      </c>
      <c r="J394" s="122">
        <v>90758.53</v>
      </c>
      <c r="K394" s="123">
        <v>0.82507699999999995</v>
      </c>
      <c r="L394" s="123">
        <v>0.82507699999999995</v>
      </c>
      <c r="M394" s="101" t="s">
        <v>228</v>
      </c>
    </row>
    <row r="395" spans="1:13" x14ac:dyDescent="0.2">
      <c r="A395" s="121">
        <v>90</v>
      </c>
      <c r="B395" s="100" t="s">
        <v>264</v>
      </c>
      <c r="C395" s="121">
        <v>53</v>
      </c>
      <c r="D395" s="121">
        <v>5311</v>
      </c>
      <c r="E395" s="121">
        <v>5151</v>
      </c>
      <c r="F395" s="121"/>
      <c r="G395" s="121"/>
      <c r="H395" s="122">
        <v>9000</v>
      </c>
      <c r="I395" s="122">
        <v>9000</v>
      </c>
      <c r="J395" s="122">
        <v>6093.9</v>
      </c>
      <c r="K395" s="123">
        <v>0.67710000000000004</v>
      </c>
      <c r="L395" s="123">
        <v>0.67710000000000004</v>
      </c>
      <c r="M395" s="101" t="s">
        <v>229</v>
      </c>
    </row>
    <row r="396" spans="1:13" x14ac:dyDescent="0.2">
      <c r="A396" s="121">
        <v>90</v>
      </c>
      <c r="B396" s="100" t="s">
        <v>264</v>
      </c>
      <c r="C396" s="121">
        <v>53</v>
      </c>
      <c r="D396" s="121">
        <v>5311</v>
      </c>
      <c r="E396" s="121">
        <v>5154</v>
      </c>
      <c r="F396" s="121"/>
      <c r="G396" s="121"/>
      <c r="H396" s="122">
        <v>60500</v>
      </c>
      <c r="I396" s="122">
        <v>34500</v>
      </c>
      <c r="J396" s="122">
        <v>33747.97</v>
      </c>
      <c r="K396" s="123">
        <v>0.55781700000000001</v>
      </c>
      <c r="L396" s="123">
        <v>0.97820200000000002</v>
      </c>
      <c r="M396" s="101" t="s">
        <v>230</v>
      </c>
    </row>
    <row r="397" spans="1:13" x14ac:dyDescent="0.2">
      <c r="A397" s="121">
        <v>90</v>
      </c>
      <c r="B397" s="100" t="s">
        <v>264</v>
      </c>
      <c r="C397" s="121">
        <v>53</v>
      </c>
      <c r="D397" s="121">
        <v>5311</v>
      </c>
      <c r="E397" s="121">
        <v>5156</v>
      </c>
      <c r="F397" s="121"/>
      <c r="G397" s="121"/>
      <c r="H397" s="122">
        <v>60000</v>
      </c>
      <c r="I397" s="122">
        <v>26000</v>
      </c>
      <c r="J397" s="122">
        <v>25216</v>
      </c>
      <c r="K397" s="123">
        <v>0.42026599999999997</v>
      </c>
      <c r="L397" s="123">
        <v>0.96984599999999999</v>
      </c>
      <c r="M397" s="101" t="s">
        <v>493</v>
      </c>
    </row>
    <row r="398" spans="1:13" x14ac:dyDescent="0.2">
      <c r="A398" s="121">
        <v>90</v>
      </c>
      <c r="B398" s="100" t="s">
        <v>264</v>
      </c>
      <c r="C398" s="121">
        <v>53</v>
      </c>
      <c r="D398" s="121">
        <v>5311</v>
      </c>
      <c r="E398" s="121">
        <v>5161</v>
      </c>
      <c r="F398" s="121"/>
      <c r="G398" s="121"/>
      <c r="H398" s="122">
        <v>2000</v>
      </c>
      <c r="I398" s="122">
        <v>2000</v>
      </c>
      <c r="J398" s="122">
        <v>166.3</v>
      </c>
      <c r="K398" s="123">
        <v>8.3150000000000002E-2</v>
      </c>
      <c r="L398" s="123">
        <v>8.3150000000000002E-2</v>
      </c>
      <c r="M398" s="101" t="s">
        <v>231</v>
      </c>
    </row>
    <row r="399" spans="1:13" x14ac:dyDescent="0.2">
      <c r="A399" s="121">
        <v>90</v>
      </c>
      <c r="B399" s="100" t="s">
        <v>264</v>
      </c>
      <c r="C399" s="121">
        <v>53</v>
      </c>
      <c r="D399" s="121">
        <v>5311</v>
      </c>
      <c r="E399" s="121">
        <v>5162</v>
      </c>
      <c r="F399" s="121"/>
      <c r="G399" s="121"/>
      <c r="H399" s="122">
        <v>13000</v>
      </c>
      <c r="I399" s="122">
        <v>13000</v>
      </c>
      <c r="J399" s="122">
        <v>9490.91</v>
      </c>
      <c r="K399" s="123">
        <v>0.73007</v>
      </c>
      <c r="L399" s="123">
        <v>0.73007</v>
      </c>
      <c r="M399" s="101" t="s">
        <v>494</v>
      </c>
    </row>
    <row r="400" spans="1:13" x14ac:dyDescent="0.2">
      <c r="A400" s="121">
        <v>90</v>
      </c>
      <c r="B400" s="100" t="s">
        <v>264</v>
      </c>
      <c r="C400" s="121">
        <v>53</v>
      </c>
      <c r="D400" s="121">
        <v>5311</v>
      </c>
      <c r="E400" s="121">
        <v>5163</v>
      </c>
      <c r="F400" s="121"/>
      <c r="G400" s="121"/>
      <c r="H400" s="122">
        <v>15000</v>
      </c>
      <c r="I400" s="122">
        <v>15000</v>
      </c>
      <c r="J400" s="122">
        <v>9650</v>
      </c>
      <c r="K400" s="123">
        <v>0.64333300000000004</v>
      </c>
      <c r="L400" s="123">
        <v>0.64333300000000004</v>
      </c>
      <c r="M400" s="101" t="s">
        <v>495</v>
      </c>
    </row>
    <row r="401" spans="1:13" x14ac:dyDescent="0.2">
      <c r="A401" s="121">
        <v>90</v>
      </c>
      <c r="B401" s="100" t="s">
        <v>264</v>
      </c>
      <c r="C401" s="121">
        <v>53</v>
      </c>
      <c r="D401" s="121">
        <v>5311</v>
      </c>
      <c r="E401" s="121">
        <v>5167</v>
      </c>
      <c r="F401" s="121"/>
      <c r="G401" s="121"/>
      <c r="H401" s="122">
        <v>40000</v>
      </c>
      <c r="I401" s="122">
        <v>25000</v>
      </c>
      <c r="J401" s="122">
        <v>15430</v>
      </c>
      <c r="K401" s="123">
        <v>0.38574999999999998</v>
      </c>
      <c r="L401" s="123">
        <v>0.61719999999999997</v>
      </c>
      <c r="M401" s="101" t="s">
        <v>232</v>
      </c>
    </row>
    <row r="402" spans="1:13" x14ac:dyDescent="0.2">
      <c r="A402" s="121">
        <v>90</v>
      </c>
      <c r="B402" s="100" t="s">
        <v>264</v>
      </c>
      <c r="C402" s="121">
        <v>53</v>
      </c>
      <c r="D402" s="121">
        <v>5311</v>
      </c>
      <c r="E402" s="121">
        <v>5169</v>
      </c>
      <c r="F402" s="121"/>
      <c r="G402" s="121"/>
      <c r="H402" s="122">
        <v>0</v>
      </c>
      <c r="I402" s="122">
        <v>123300</v>
      </c>
      <c r="J402" s="122">
        <v>123271.85</v>
      </c>
      <c r="K402" s="123">
        <v>0</v>
      </c>
      <c r="L402" s="123">
        <v>0.99977099999999997</v>
      </c>
      <c r="M402" s="101" t="s">
        <v>580</v>
      </c>
    </row>
    <row r="403" spans="1:13" x14ac:dyDescent="0.2">
      <c r="A403" s="121">
        <v>90</v>
      </c>
      <c r="B403" s="100" t="s">
        <v>264</v>
      </c>
      <c r="C403" s="121">
        <v>53</v>
      </c>
      <c r="D403" s="121">
        <v>5311</v>
      </c>
      <c r="E403" s="121">
        <v>5169</v>
      </c>
      <c r="F403" s="121">
        <v>51691</v>
      </c>
      <c r="G403" s="121"/>
      <c r="H403" s="122">
        <v>34000</v>
      </c>
      <c r="I403" s="122">
        <v>34000</v>
      </c>
      <c r="J403" s="122">
        <v>15914</v>
      </c>
      <c r="K403" s="123">
        <v>0.46805799999999997</v>
      </c>
      <c r="L403" s="123">
        <v>0.46805799999999997</v>
      </c>
      <c r="M403" s="101" t="s">
        <v>496</v>
      </c>
    </row>
    <row r="404" spans="1:13" x14ac:dyDescent="0.2">
      <c r="A404" s="121">
        <v>90</v>
      </c>
      <c r="B404" s="100" t="s">
        <v>264</v>
      </c>
      <c r="C404" s="121">
        <v>53</v>
      </c>
      <c r="D404" s="121">
        <v>5311</v>
      </c>
      <c r="E404" s="121">
        <v>5171</v>
      </c>
      <c r="F404" s="121"/>
      <c r="G404" s="121"/>
      <c r="H404" s="122">
        <v>390000</v>
      </c>
      <c r="I404" s="122">
        <v>223200</v>
      </c>
      <c r="J404" s="122">
        <v>223151.24</v>
      </c>
      <c r="K404" s="123">
        <v>0.57218199999999997</v>
      </c>
      <c r="L404" s="123">
        <v>0.99978100000000003</v>
      </c>
      <c r="M404" s="101" t="s">
        <v>233</v>
      </c>
    </row>
    <row r="405" spans="1:13" x14ac:dyDescent="0.2">
      <c r="A405" s="121">
        <v>90</v>
      </c>
      <c r="B405" s="100" t="s">
        <v>264</v>
      </c>
      <c r="C405" s="121">
        <v>53</v>
      </c>
      <c r="D405" s="121">
        <v>5311</v>
      </c>
      <c r="E405" s="121">
        <v>5173</v>
      </c>
      <c r="F405" s="121"/>
      <c r="G405" s="121"/>
      <c r="H405" s="122">
        <v>7000</v>
      </c>
      <c r="I405" s="122">
        <v>7000</v>
      </c>
      <c r="J405" s="122">
        <v>1048</v>
      </c>
      <c r="K405" s="123">
        <v>0.14971400000000001</v>
      </c>
      <c r="L405" s="123">
        <v>0.14971400000000001</v>
      </c>
      <c r="M405" s="101" t="s">
        <v>234</v>
      </c>
    </row>
    <row r="406" spans="1:13" x14ac:dyDescent="0.2">
      <c r="A406" s="121">
        <v>90</v>
      </c>
      <c r="B406" s="100" t="s">
        <v>264</v>
      </c>
      <c r="C406" s="121">
        <v>53</v>
      </c>
      <c r="D406" s="121">
        <v>5311</v>
      </c>
      <c r="E406" s="121">
        <v>5175</v>
      </c>
      <c r="F406" s="121"/>
      <c r="G406" s="121"/>
      <c r="H406" s="122">
        <v>0</v>
      </c>
      <c r="I406" s="122">
        <v>900</v>
      </c>
      <c r="J406" s="122">
        <v>830</v>
      </c>
      <c r="K406" s="123">
        <v>0</v>
      </c>
      <c r="L406" s="123">
        <v>0.92222199999999999</v>
      </c>
      <c r="M406" s="101" t="s">
        <v>781</v>
      </c>
    </row>
    <row r="407" spans="1:13" x14ac:dyDescent="0.2">
      <c r="A407" s="121">
        <v>90</v>
      </c>
      <c r="B407" s="100" t="s">
        <v>264</v>
      </c>
      <c r="C407" s="121">
        <v>53</v>
      </c>
      <c r="D407" s="121">
        <v>5311</v>
      </c>
      <c r="E407" s="121">
        <v>5424</v>
      </c>
      <c r="F407" s="121"/>
      <c r="G407" s="121"/>
      <c r="H407" s="122">
        <v>8800</v>
      </c>
      <c r="I407" s="122">
        <v>8800</v>
      </c>
      <c r="J407" s="122">
        <v>0</v>
      </c>
      <c r="K407" s="123">
        <v>0</v>
      </c>
      <c r="L407" s="123">
        <v>0</v>
      </c>
      <c r="M407" s="101" t="s">
        <v>497</v>
      </c>
    </row>
    <row r="408" spans="1:13" x14ac:dyDescent="0.2">
      <c r="A408" s="121">
        <v>90</v>
      </c>
      <c r="B408" s="100" t="s">
        <v>264</v>
      </c>
      <c r="C408" s="121">
        <v>53</v>
      </c>
      <c r="D408" s="121">
        <v>5311</v>
      </c>
      <c r="E408" s="121">
        <v>5499</v>
      </c>
      <c r="F408" s="121"/>
      <c r="G408" s="121"/>
      <c r="H408" s="122">
        <v>55400</v>
      </c>
      <c r="I408" s="122">
        <v>55400</v>
      </c>
      <c r="J408" s="122">
        <v>29940</v>
      </c>
      <c r="K408" s="123">
        <v>0.54043300000000005</v>
      </c>
      <c r="L408" s="123">
        <v>0.54043300000000005</v>
      </c>
      <c r="M408" s="101" t="s">
        <v>498</v>
      </c>
    </row>
    <row r="409" spans="1:13" x14ac:dyDescent="0.2">
      <c r="A409" s="61">
        <v>90</v>
      </c>
      <c r="B409" s="92" t="s">
        <v>264</v>
      </c>
      <c r="C409" s="61"/>
      <c r="D409" s="61"/>
      <c r="E409" s="61"/>
      <c r="F409" s="61"/>
      <c r="G409" s="61"/>
      <c r="H409" s="62">
        <v>3462600</v>
      </c>
      <c r="I409" s="62">
        <v>3462600</v>
      </c>
      <c r="J409" s="62">
        <v>3345625.37</v>
      </c>
      <c r="K409" s="63">
        <v>0.96621768901981175</v>
      </c>
      <c r="L409" s="63">
        <v>0.96621768901981175</v>
      </c>
      <c r="M409" s="64" t="s">
        <v>266</v>
      </c>
    </row>
    <row r="410" spans="1:13" x14ac:dyDescent="0.2">
      <c r="A410" s="57">
        <v>90</v>
      </c>
      <c r="B410" s="91"/>
      <c r="C410" s="57"/>
      <c r="D410" s="57"/>
      <c r="E410" s="57"/>
      <c r="F410" s="57"/>
      <c r="G410" s="57"/>
      <c r="H410" s="58">
        <v>3462600</v>
      </c>
      <c r="I410" s="58">
        <v>3462600</v>
      </c>
      <c r="J410" s="58">
        <v>3345625.37</v>
      </c>
      <c r="K410" s="59">
        <v>0.96621768901981175</v>
      </c>
      <c r="L410" s="59">
        <v>0.96621768901981175</v>
      </c>
      <c r="M410" s="60" t="s">
        <v>170</v>
      </c>
    </row>
    <row r="411" spans="1:13" x14ac:dyDescent="0.2">
      <c r="A411" s="124"/>
      <c r="B411" s="253"/>
      <c r="C411" s="124"/>
      <c r="D411" s="124"/>
      <c r="E411" s="124"/>
      <c r="F411" s="124"/>
      <c r="G411" s="124"/>
      <c r="H411" s="125">
        <v>198083900</v>
      </c>
      <c r="I411" s="125">
        <v>235758300</v>
      </c>
      <c r="J411" s="125">
        <v>207597275.80000001</v>
      </c>
      <c r="K411" s="126">
        <v>1.048027001689688</v>
      </c>
      <c r="L411" s="126">
        <v>0.88055129257379272</v>
      </c>
      <c r="M411" s="127" t="s">
        <v>1072</v>
      </c>
    </row>
    <row r="412" spans="1:13" x14ac:dyDescent="0.2">
      <c r="A412" s="121"/>
      <c r="B412" s="100"/>
      <c r="C412" s="121"/>
      <c r="D412" s="121"/>
      <c r="E412" s="121"/>
      <c r="F412" s="121"/>
      <c r="G412" s="121"/>
      <c r="H412" s="122"/>
      <c r="I412" s="122"/>
      <c r="J412" s="122"/>
      <c r="K412" s="123"/>
      <c r="L412" s="123"/>
      <c r="M412" s="101"/>
    </row>
    <row r="413" spans="1:13" x14ac:dyDescent="0.2">
      <c r="A413" s="61"/>
      <c r="B413" s="92" t="s">
        <v>264</v>
      </c>
      <c r="C413" s="61"/>
      <c r="D413" s="61"/>
      <c r="E413" s="61"/>
      <c r="F413" s="61"/>
      <c r="G413" s="61"/>
      <c r="H413" s="62">
        <v>120883900</v>
      </c>
      <c r="I413" s="62">
        <v>145588100</v>
      </c>
      <c r="J413" s="62">
        <v>135600291.99000001</v>
      </c>
      <c r="K413" s="63">
        <v>1.1217398842194866</v>
      </c>
      <c r="L413" s="63">
        <v>0.93139681052228862</v>
      </c>
      <c r="M413" s="64" t="s">
        <v>552</v>
      </c>
    </row>
    <row r="414" spans="1:13" x14ac:dyDescent="0.2">
      <c r="A414" s="61"/>
      <c r="B414" s="92" t="s">
        <v>270</v>
      </c>
      <c r="C414" s="61"/>
      <c r="D414" s="61"/>
      <c r="E414" s="61"/>
      <c r="F414" s="61"/>
      <c r="G414" s="61"/>
      <c r="H414" s="62">
        <v>77200000</v>
      </c>
      <c r="I414" s="62">
        <v>90170200</v>
      </c>
      <c r="J414" s="62">
        <v>71996983.810000002</v>
      </c>
      <c r="K414" s="63">
        <v>0.93260341722797924</v>
      </c>
      <c r="L414" s="63">
        <v>0.79845651678714258</v>
      </c>
      <c r="M414" s="64" t="s">
        <v>553</v>
      </c>
    </row>
    <row r="416" spans="1:13" x14ac:dyDescent="0.2">
      <c r="A416" s="256" t="s">
        <v>686</v>
      </c>
    </row>
    <row r="417" spans="1:18" s="257" customFormat="1" x14ac:dyDescent="0.2">
      <c r="A417" s="256" t="s">
        <v>782</v>
      </c>
      <c r="C417" s="256"/>
      <c r="D417" s="256"/>
      <c r="E417" s="256"/>
      <c r="F417" s="256"/>
      <c r="G417" s="256"/>
      <c r="H417" s="258"/>
      <c r="I417" s="258"/>
      <c r="J417" s="258"/>
      <c r="K417" s="259"/>
      <c r="L417" s="259"/>
      <c r="N417" s="254"/>
      <c r="O417" s="254"/>
      <c r="P417" s="254"/>
      <c r="Q417" s="254"/>
      <c r="R417" s="254"/>
    </row>
  </sheetData>
  <mergeCells count="1">
    <mergeCell ref="A1:M1"/>
  </mergeCells>
  <printOptions horizontalCentered="1"/>
  <pageMargins left="0.19685039369791668" right="0.19685039369791668" top="0.19685039369791668" bottom="0.39370078739583336" header="0.19685039369791668" footer="0.19685039369791668"/>
  <pageSetup paperSize="9" scale="54" fitToHeight="0" orientation="portrait" r:id="rId1"/>
  <headerFooter>
    <oddFooter>&amp;R (str. &amp;P z &amp;N)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zoomScaleNormal="100" workbookViewId="0">
      <pane ySplit="2" topLeftCell="A12" activePane="bottomLeft" state="frozen"/>
      <selection pane="bottomLeft" activeCell="I29" sqref="I29"/>
    </sheetView>
  </sheetViews>
  <sheetFormatPr defaultRowHeight="13.5" x14ac:dyDescent="0.2"/>
  <cols>
    <col min="1" max="1" width="7.375" style="48" customWidth="1"/>
    <col min="2" max="2" width="4.875" style="48" customWidth="1"/>
    <col min="3" max="3" width="8.125" style="48" customWidth="1"/>
    <col min="4" max="4" width="5.5" style="48" customWidth="1"/>
    <col min="5" max="6" width="13.75" style="66" customWidth="1"/>
    <col min="7" max="7" width="14.25" style="66" customWidth="1"/>
    <col min="8" max="8" width="10.375" style="50" customWidth="1"/>
    <col min="9" max="9" width="57.75" style="49" customWidth="1"/>
    <col min="10" max="10" width="12" style="46" bestFit="1" customWidth="1"/>
    <col min="11" max="16384" width="9" style="46"/>
  </cols>
  <sheetData>
    <row r="1" spans="1:10" ht="57.75" customHeight="1" x14ac:dyDescent="0.2">
      <c r="A1" s="574" t="s">
        <v>801</v>
      </c>
      <c r="B1" s="574"/>
      <c r="C1" s="574"/>
      <c r="D1" s="574"/>
      <c r="E1" s="574"/>
      <c r="F1" s="574"/>
      <c r="G1" s="574"/>
      <c r="H1" s="574"/>
      <c r="I1" s="574"/>
    </row>
    <row r="2" spans="1:10" ht="42.2" customHeight="1" x14ac:dyDescent="0.2">
      <c r="A2" s="51" t="s">
        <v>2</v>
      </c>
      <c r="B2" s="51" t="s">
        <v>1</v>
      </c>
      <c r="C2" s="51" t="s">
        <v>3</v>
      </c>
      <c r="D2" s="51" t="s">
        <v>5</v>
      </c>
      <c r="E2" s="52" t="s">
        <v>297</v>
      </c>
      <c r="F2" s="52" t="s">
        <v>657</v>
      </c>
      <c r="G2" s="52" t="s">
        <v>658</v>
      </c>
      <c r="H2" s="53" t="s">
        <v>319</v>
      </c>
      <c r="I2" s="54" t="s">
        <v>252</v>
      </c>
    </row>
    <row r="3" spans="1:10" x14ac:dyDescent="0.2">
      <c r="A3" s="55">
        <v>3111</v>
      </c>
      <c r="B3" s="55">
        <v>5331</v>
      </c>
      <c r="C3" s="55">
        <v>1401</v>
      </c>
      <c r="D3" s="55">
        <v>33</v>
      </c>
      <c r="E3" s="56">
        <v>1348000</v>
      </c>
      <c r="F3" s="56">
        <v>1348000</v>
      </c>
      <c r="G3" s="56">
        <v>1348000</v>
      </c>
      <c r="H3" s="212">
        <v>1</v>
      </c>
      <c r="I3" s="252" t="s">
        <v>434</v>
      </c>
    </row>
    <row r="4" spans="1:10" x14ac:dyDescent="0.2">
      <c r="A4" s="55">
        <v>3111</v>
      </c>
      <c r="B4" s="55">
        <v>5331</v>
      </c>
      <c r="C4" s="55">
        <v>14013</v>
      </c>
      <c r="D4" s="55">
        <v>33</v>
      </c>
      <c r="E4" s="56">
        <v>0</v>
      </c>
      <c r="F4" s="56">
        <v>34500</v>
      </c>
      <c r="G4" s="56">
        <v>34429</v>
      </c>
      <c r="H4" s="212">
        <v>0.997942</v>
      </c>
      <c r="I4" s="252" t="s">
        <v>534</v>
      </c>
    </row>
    <row r="5" spans="1:10" x14ac:dyDescent="0.2">
      <c r="A5" s="55">
        <v>3111</v>
      </c>
      <c r="B5" s="55">
        <v>5331</v>
      </c>
      <c r="C5" s="55">
        <v>14014</v>
      </c>
      <c r="D5" s="55">
        <v>33</v>
      </c>
      <c r="E5" s="56">
        <v>0</v>
      </c>
      <c r="F5" s="56">
        <v>95000</v>
      </c>
      <c r="G5" s="56">
        <v>95000</v>
      </c>
      <c r="H5" s="212">
        <v>1</v>
      </c>
      <c r="I5" s="252" t="s">
        <v>535</v>
      </c>
    </row>
    <row r="6" spans="1:10" x14ac:dyDescent="0.2">
      <c r="A6" s="57">
        <v>3111</v>
      </c>
      <c r="B6" s="57"/>
      <c r="C6" s="57"/>
      <c r="D6" s="57"/>
      <c r="E6" s="58">
        <v>1348000</v>
      </c>
      <c r="F6" s="58">
        <v>1477500</v>
      </c>
      <c r="G6" s="58">
        <v>1477429</v>
      </c>
      <c r="H6" s="59">
        <v>0.99995194585448388</v>
      </c>
      <c r="I6" s="60" t="s">
        <v>320</v>
      </c>
    </row>
    <row r="7" spans="1:10" x14ac:dyDescent="0.2">
      <c r="A7" s="61">
        <v>3111</v>
      </c>
      <c r="B7" s="61"/>
      <c r="C7" s="61"/>
      <c r="D7" s="61"/>
      <c r="E7" s="62">
        <v>1348000</v>
      </c>
      <c r="F7" s="62">
        <v>1477500</v>
      </c>
      <c r="G7" s="62">
        <v>1477429</v>
      </c>
      <c r="H7" s="63">
        <v>0.99995194585448388</v>
      </c>
      <c r="I7" s="64" t="s">
        <v>321</v>
      </c>
    </row>
    <row r="8" spans="1:10" x14ac:dyDescent="0.2">
      <c r="A8" s="55">
        <v>3113</v>
      </c>
      <c r="B8" s="55">
        <v>5331</v>
      </c>
      <c r="C8" s="55">
        <v>1405</v>
      </c>
      <c r="D8" s="55">
        <v>33</v>
      </c>
      <c r="E8" s="56">
        <v>2641000</v>
      </c>
      <c r="F8" s="56">
        <v>2641000</v>
      </c>
      <c r="G8" s="56">
        <v>2641000</v>
      </c>
      <c r="H8" s="212">
        <v>1</v>
      </c>
      <c r="I8" s="252" t="s">
        <v>139</v>
      </c>
    </row>
    <row r="9" spans="1:10" x14ac:dyDescent="0.2">
      <c r="A9" s="55">
        <v>3113</v>
      </c>
      <c r="B9" s="55">
        <v>5331</v>
      </c>
      <c r="C9" s="55">
        <v>1406</v>
      </c>
      <c r="D9" s="55">
        <v>33</v>
      </c>
      <c r="E9" s="56">
        <v>3315000</v>
      </c>
      <c r="F9" s="56">
        <v>3315000</v>
      </c>
      <c r="G9" s="56">
        <v>3315000</v>
      </c>
      <c r="H9" s="212">
        <v>1</v>
      </c>
      <c r="I9" s="252" t="s">
        <v>140</v>
      </c>
    </row>
    <row r="10" spans="1:10" x14ac:dyDescent="0.2">
      <c r="A10" s="55">
        <v>3113</v>
      </c>
      <c r="B10" s="55">
        <v>5331</v>
      </c>
      <c r="C10" s="55">
        <v>14057</v>
      </c>
      <c r="D10" s="55">
        <v>33</v>
      </c>
      <c r="E10" s="56">
        <v>0</v>
      </c>
      <c r="F10" s="56">
        <v>32000</v>
      </c>
      <c r="G10" s="56">
        <v>32000</v>
      </c>
      <c r="H10" s="212">
        <v>1</v>
      </c>
      <c r="I10" s="252" t="s">
        <v>703</v>
      </c>
      <c r="J10" s="65"/>
    </row>
    <row r="11" spans="1:10" x14ac:dyDescent="0.2">
      <c r="A11" s="55">
        <v>3113</v>
      </c>
      <c r="B11" s="55">
        <v>5331</v>
      </c>
      <c r="C11" s="55">
        <v>14061</v>
      </c>
      <c r="D11" s="55">
        <v>33</v>
      </c>
      <c r="E11" s="56">
        <v>310000</v>
      </c>
      <c r="F11" s="56">
        <v>310000</v>
      </c>
      <c r="G11" s="56">
        <v>310000</v>
      </c>
      <c r="H11" s="212">
        <v>1</v>
      </c>
      <c r="I11" s="252" t="s">
        <v>435</v>
      </c>
    </row>
    <row r="12" spans="1:10" x14ac:dyDescent="0.2">
      <c r="A12" s="55">
        <v>3113</v>
      </c>
      <c r="B12" s="55">
        <v>5331</v>
      </c>
      <c r="C12" s="55">
        <v>14062</v>
      </c>
      <c r="D12" s="55">
        <v>33</v>
      </c>
      <c r="E12" s="56">
        <v>150000</v>
      </c>
      <c r="F12" s="56">
        <v>150000</v>
      </c>
      <c r="G12" s="56">
        <v>150000</v>
      </c>
      <c r="H12" s="212">
        <v>1</v>
      </c>
      <c r="I12" s="252" t="s">
        <v>436</v>
      </c>
    </row>
    <row r="13" spans="1:10" x14ac:dyDescent="0.2">
      <c r="A13" s="55">
        <v>3113</v>
      </c>
      <c r="B13" s="55">
        <v>6351</v>
      </c>
      <c r="C13" s="55">
        <v>14056</v>
      </c>
      <c r="D13" s="55">
        <v>33</v>
      </c>
      <c r="E13" s="56">
        <v>0</v>
      </c>
      <c r="F13" s="56">
        <v>180000</v>
      </c>
      <c r="G13" s="56">
        <v>180000</v>
      </c>
      <c r="H13" s="212">
        <v>1</v>
      </c>
      <c r="I13" s="252" t="s">
        <v>704</v>
      </c>
      <c r="J13" s="65"/>
    </row>
    <row r="14" spans="1:10" x14ac:dyDescent="0.2">
      <c r="A14" s="57">
        <v>3113</v>
      </c>
      <c r="B14" s="57"/>
      <c r="C14" s="57"/>
      <c r="D14" s="57"/>
      <c r="E14" s="58">
        <v>6416000</v>
      </c>
      <c r="F14" s="58">
        <v>6628000</v>
      </c>
      <c r="G14" s="58">
        <v>6628000</v>
      </c>
      <c r="H14" s="59">
        <v>1</v>
      </c>
      <c r="I14" s="60" t="s">
        <v>320</v>
      </c>
    </row>
    <row r="15" spans="1:10" x14ac:dyDescent="0.2">
      <c r="A15" s="61">
        <v>3113</v>
      </c>
      <c r="B15" s="61"/>
      <c r="C15" s="61"/>
      <c r="D15" s="61"/>
      <c r="E15" s="62">
        <v>6416000</v>
      </c>
      <c r="F15" s="62">
        <v>6628000</v>
      </c>
      <c r="G15" s="62">
        <v>6628000</v>
      </c>
      <c r="H15" s="63">
        <v>1</v>
      </c>
      <c r="I15" s="64" t="s">
        <v>322</v>
      </c>
    </row>
    <row r="16" spans="1:10" x14ac:dyDescent="0.2">
      <c r="A16" s="55">
        <v>3141</v>
      </c>
      <c r="B16" s="55">
        <v>5331</v>
      </c>
      <c r="C16" s="55">
        <v>1406</v>
      </c>
      <c r="D16" s="55">
        <v>33</v>
      </c>
      <c r="E16" s="56">
        <v>1395000</v>
      </c>
      <c r="F16" s="56">
        <v>1395000</v>
      </c>
      <c r="G16" s="56">
        <v>1395000</v>
      </c>
      <c r="H16" s="212">
        <v>1</v>
      </c>
      <c r="I16" s="252" t="s">
        <v>437</v>
      </c>
    </row>
    <row r="17" spans="1:10" x14ac:dyDescent="0.2">
      <c r="A17" s="57">
        <v>3141</v>
      </c>
      <c r="B17" s="57"/>
      <c r="C17" s="57"/>
      <c r="D17" s="57"/>
      <c r="E17" s="58">
        <v>1395000</v>
      </c>
      <c r="F17" s="58">
        <v>1395000</v>
      </c>
      <c r="G17" s="58">
        <v>1395000</v>
      </c>
      <c r="H17" s="59">
        <v>1</v>
      </c>
      <c r="I17" s="60" t="s">
        <v>320</v>
      </c>
    </row>
    <row r="18" spans="1:10" x14ac:dyDescent="0.2">
      <c r="A18" s="61">
        <v>3141</v>
      </c>
      <c r="B18" s="61"/>
      <c r="C18" s="61"/>
      <c r="D18" s="61"/>
      <c r="E18" s="62">
        <v>1395000</v>
      </c>
      <c r="F18" s="62">
        <v>1395000</v>
      </c>
      <c r="G18" s="62">
        <v>1395000</v>
      </c>
      <c r="H18" s="63">
        <v>1</v>
      </c>
      <c r="I18" s="64" t="s">
        <v>581</v>
      </c>
    </row>
    <row r="19" spans="1:10" x14ac:dyDescent="0.2">
      <c r="A19" s="55">
        <v>3231</v>
      </c>
      <c r="B19" s="55">
        <v>5331</v>
      </c>
      <c r="C19" s="55">
        <v>1407</v>
      </c>
      <c r="D19" s="55">
        <v>33</v>
      </c>
      <c r="E19" s="56">
        <v>300000</v>
      </c>
      <c r="F19" s="56">
        <v>300000</v>
      </c>
      <c r="G19" s="56">
        <v>300000</v>
      </c>
      <c r="H19" s="212">
        <v>1</v>
      </c>
      <c r="I19" s="252" t="s">
        <v>141</v>
      </c>
    </row>
    <row r="20" spans="1:10" x14ac:dyDescent="0.2">
      <c r="A20" s="57">
        <v>3231</v>
      </c>
      <c r="B20" s="57"/>
      <c r="C20" s="57"/>
      <c r="D20" s="57"/>
      <c r="E20" s="58">
        <v>300000</v>
      </c>
      <c r="F20" s="58">
        <v>300000</v>
      </c>
      <c r="G20" s="58">
        <v>300000</v>
      </c>
      <c r="H20" s="59">
        <v>1</v>
      </c>
      <c r="I20" s="60" t="s">
        <v>320</v>
      </c>
    </row>
    <row r="21" spans="1:10" x14ac:dyDescent="0.2">
      <c r="A21" s="61">
        <v>3231</v>
      </c>
      <c r="B21" s="61"/>
      <c r="C21" s="61"/>
      <c r="D21" s="61"/>
      <c r="E21" s="62">
        <v>300000</v>
      </c>
      <c r="F21" s="62">
        <v>300000</v>
      </c>
      <c r="G21" s="62">
        <v>300000</v>
      </c>
      <c r="H21" s="63">
        <v>1</v>
      </c>
      <c r="I21" s="64" t="s">
        <v>323</v>
      </c>
    </row>
    <row r="22" spans="1:10" x14ac:dyDescent="0.2">
      <c r="A22" s="55">
        <v>3315</v>
      </c>
      <c r="B22" s="55">
        <v>5331</v>
      </c>
      <c r="C22" s="55">
        <v>1601</v>
      </c>
      <c r="D22" s="55">
        <v>32</v>
      </c>
      <c r="E22" s="56">
        <v>12316300</v>
      </c>
      <c r="F22" s="56">
        <v>12316300</v>
      </c>
      <c r="G22" s="56">
        <v>12316300</v>
      </c>
      <c r="H22" s="212">
        <v>1</v>
      </c>
      <c r="I22" s="252" t="s">
        <v>361</v>
      </c>
    </row>
    <row r="23" spans="1:10" x14ac:dyDescent="0.2">
      <c r="A23" s="55">
        <v>3315</v>
      </c>
      <c r="B23" s="55">
        <v>5331</v>
      </c>
      <c r="C23" s="55">
        <v>16013</v>
      </c>
      <c r="D23" s="55">
        <v>32</v>
      </c>
      <c r="E23" s="56">
        <v>995000</v>
      </c>
      <c r="F23" s="56">
        <v>995000</v>
      </c>
      <c r="G23" s="56">
        <v>995000</v>
      </c>
      <c r="H23" s="212">
        <v>1</v>
      </c>
      <c r="I23" s="252" t="s">
        <v>429</v>
      </c>
    </row>
    <row r="24" spans="1:10" x14ac:dyDescent="0.2">
      <c r="A24" s="55">
        <v>3315</v>
      </c>
      <c r="B24" s="55">
        <v>5331</v>
      </c>
      <c r="C24" s="55">
        <v>33191</v>
      </c>
      <c r="D24" s="55">
        <v>32</v>
      </c>
      <c r="E24" s="56">
        <v>250000</v>
      </c>
      <c r="F24" s="56">
        <v>250000</v>
      </c>
      <c r="G24" s="56">
        <v>250000</v>
      </c>
      <c r="H24" s="212">
        <v>1</v>
      </c>
      <c r="I24" s="252" t="s">
        <v>430</v>
      </c>
    </row>
    <row r="25" spans="1:10" x14ac:dyDescent="0.2">
      <c r="A25" s="55">
        <v>3315</v>
      </c>
      <c r="B25" s="55">
        <v>5331</v>
      </c>
      <c r="C25" s="55">
        <v>33192</v>
      </c>
      <c r="D25" s="55">
        <v>32</v>
      </c>
      <c r="E25" s="56">
        <v>70000</v>
      </c>
      <c r="F25" s="56">
        <v>70000</v>
      </c>
      <c r="G25" s="56">
        <v>70000</v>
      </c>
      <c r="H25" s="212">
        <v>1</v>
      </c>
      <c r="I25" s="252" t="s">
        <v>431</v>
      </c>
    </row>
    <row r="26" spans="1:10" x14ac:dyDescent="0.2">
      <c r="A26" s="55">
        <v>3315</v>
      </c>
      <c r="B26" s="55">
        <v>5331</v>
      </c>
      <c r="C26" s="55">
        <v>33991</v>
      </c>
      <c r="D26" s="55">
        <v>32</v>
      </c>
      <c r="E26" s="56">
        <v>250000</v>
      </c>
      <c r="F26" s="56">
        <v>250000</v>
      </c>
      <c r="G26" s="56">
        <v>250000</v>
      </c>
      <c r="H26" s="212">
        <v>1</v>
      </c>
      <c r="I26" s="252" t="s">
        <v>432</v>
      </c>
    </row>
    <row r="27" spans="1:10" x14ac:dyDescent="0.2">
      <c r="A27" s="55">
        <v>3315</v>
      </c>
      <c r="B27" s="55">
        <v>6351</v>
      </c>
      <c r="C27" s="55">
        <v>16014</v>
      </c>
      <c r="D27" s="55">
        <v>32</v>
      </c>
      <c r="E27" s="56">
        <v>200000</v>
      </c>
      <c r="F27" s="56">
        <v>200000</v>
      </c>
      <c r="G27" s="56">
        <v>200000</v>
      </c>
      <c r="H27" s="212">
        <v>1</v>
      </c>
      <c r="I27" s="252" t="s">
        <v>433</v>
      </c>
      <c r="J27" s="65"/>
    </row>
    <row r="28" spans="1:10" x14ac:dyDescent="0.2">
      <c r="A28" s="57">
        <v>3315</v>
      </c>
      <c r="B28" s="57"/>
      <c r="C28" s="57"/>
      <c r="D28" s="57"/>
      <c r="E28" s="58">
        <v>14081300</v>
      </c>
      <c r="F28" s="58">
        <v>14081300</v>
      </c>
      <c r="G28" s="58">
        <v>14081300</v>
      </c>
      <c r="H28" s="59">
        <v>1</v>
      </c>
      <c r="I28" s="60" t="s">
        <v>320</v>
      </c>
    </row>
    <row r="29" spans="1:10" x14ac:dyDescent="0.2">
      <c r="A29" s="61">
        <v>3315</v>
      </c>
      <c r="B29" s="61"/>
      <c r="C29" s="61"/>
      <c r="D29" s="61"/>
      <c r="E29" s="62">
        <v>14081300</v>
      </c>
      <c r="F29" s="62">
        <v>14081300</v>
      </c>
      <c r="G29" s="62">
        <v>14081300</v>
      </c>
      <c r="H29" s="63">
        <v>1</v>
      </c>
      <c r="I29" s="64" t="s">
        <v>325</v>
      </c>
    </row>
    <row r="30" spans="1:10" x14ac:dyDescent="0.2">
      <c r="A30" s="55">
        <v>3421</v>
      </c>
      <c r="B30" s="55">
        <v>5331</v>
      </c>
      <c r="C30" s="55">
        <v>1403</v>
      </c>
      <c r="D30" s="55">
        <v>36</v>
      </c>
      <c r="E30" s="56">
        <v>250000</v>
      </c>
      <c r="F30" s="56">
        <v>250000</v>
      </c>
      <c r="G30" s="56">
        <v>250000</v>
      </c>
      <c r="H30" s="212">
        <v>1</v>
      </c>
      <c r="I30" s="252" t="s">
        <v>144</v>
      </c>
    </row>
    <row r="31" spans="1:10" x14ac:dyDescent="0.2">
      <c r="A31" s="57">
        <v>3421</v>
      </c>
      <c r="B31" s="57"/>
      <c r="C31" s="57"/>
      <c r="D31" s="57"/>
      <c r="E31" s="58">
        <v>250000</v>
      </c>
      <c r="F31" s="58">
        <v>250000</v>
      </c>
      <c r="G31" s="58">
        <v>250000</v>
      </c>
      <c r="H31" s="59">
        <v>1</v>
      </c>
      <c r="I31" s="60" t="s">
        <v>320</v>
      </c>
    </row>
    <row r="32" spans="1:10" x14ac:dyDescent="0.2">
      <c r="A32" s="61">
        <v>3421</v>
      </c>
      <c r="B32" s="61"/>
      <c r="C32" s="61"/>
      <c r="D32" s="61"/>
      <c r="E32" s="62">
        <v>250000</v>
      </c>
      <c r="F32" s="62">
        <v>250000</v>
      </c>
      <c r="G32" s="62">
        <v>250000</v>
      </c>
      <c r="H32" s="63">
        <v>1</v>
      </c>
      <c r="I32" s="64" t="s">
        <v>326</v>
      </c>
    </row>
    <row r="33" spans="1:10" x14ac:dyDescent="0.2">
      <c r="A33" s="55">
        <v>3639</v>
      </c>
      <c r="B33" s="55">
        <v>5331</v>
      </c>
      <c r="C33" s="55">
        <v>3639</v>
      </c>
      <c r="D33" s="55">
        <v>31</v>
      </c>
      <c r="E33" s="56">
        <v>19515000</v>
      </c>
      <c r="F33" s="56">
        <v>19515000</v>
      </c>
      <c r="G33" s="56">
        <v>19515000</v>
      </c>
      <c r="H33" s="212">
        <v>1</v>
      </c>
      <c r="I33" s="252" t="s">
        <v>360</v>
      </c>
    </row>
    <row r="34" spans="1:10" x14ac:dyDescent="0.2">
      <c r="A34" s="55">
        <v>3639</v>
      </c>
      <c r="B34" s="55">
        <v>5331</v>
      </c>
      <c r="C34" s="55">
        <v>36392</v>
      </c>
      <c r="D34" s="55">
        <v>31</v>
      </c>
      <c r="E34" s="56">
        <v>400000</v>
      </c>
      <c r="F34" s="56">
        <v>400000</v>
      </c>
      <c r="G34" s="56">
        <v>400000</v>
      </c>
      <c r="H34" s="212">
        <v>1</v>
      </c>
      <c r="I34" s="252" t="s">
        <v>423</v>
      </c>
    </row>
    <row r="35" spans="1:10" x14ac:dyDescent="0.2">
      <c r="A35" s="55">
        <v>3639</v>
      </c>
      <c r="B35" s="55">
        <v>5331</v>
      </c>
      <c r="C35" s="55">
        <v>363915</v>
      </c>
      <c r="D35" s="55">
        <v>31</v>
      </c>
      <c r="E35" s="56">
        <v>200000</v>
      </c>
      <c r="F35" s="56">
        <v>200000</v>
      </c>
      <c r="G35" s="56">
        <v>200000</v>
      </c>
      <c r="H35" s="212">
        <v>1</v>
      </c>
      <c r="I35" s="252" t="s">
        <v>424</v>
      </c>
    </row>
    <row r="36" spans="1:10" x14ac:dyDescent="0.2">
      <c r="A36" s="55">
        <v>3639</v>
      </c>
      <c r="B36" s="55">
        <v>5331</v>
      </c>
      <c r="C36" s="55">
        <v>363919</v>
      </c>
      <c r="D36" s="55">
        <v>31</v>
      </c>
      <c r="E36" s="56">
        <v>50000</v>
      </c>
      <c r="F36" s="56">
        <v>50000</v>
      </c>
      <c r="G36" s="56">
        <v>50000</v>
      </c>
      <c r="H36" s="212">
        <v>1</v>
      </c>
      <c r="I36" s="252" t="s">
        <v>425</v>
      </c>
    </row>
    <row r="37" spans="1:10" x14ac:dyDescent="0.2">
      <c r="A37" s="55">
        <v>3639</v>
      </c>
      <c r="B37" s="55">
        <v>5331</v>
      </c>
      <c r="C37" s="55">
        <v>363993</v>
      </c>
      <c r="D37" s="55">
        <v>31</v>
      </c>
      <c r="E37" s="56">
        <v>600000</v>
      </c>
      <c r="F37" s="56">
        <v>600000</v>
      </c>
      <c r="G37" s="56">
        <v>600000</v>
      </c>
      <c r="H37" s="212">
        <v>1</v>
      </c>
      <c r="I37" s="252" t="s">
        <v>426</v>
      </c>
    </row>
    <row r="38" spans="1:10" ht="13.5" customHeight="1" x14ac:dyDescent="0.2">
      <c r="A38" s="55">
        <v>3639</v>
      </c>
      <c r="B38" s="55">
        <v>5331</v>
      </c>
      <c r="C38" s="55">
        <v>363998</v>
      </c>
      <c r="D38" s="55">
        <v>31</v>
      </c>
      <c r="E38" s="56">
        <v>250000</v>
      </c>
      <c r="F38" s="56">
        <v>250000</v>
      </c>
      <c r="G38" s="56">
        <v>250000</v>
      </c>
      <c r="H38" s="212">
        <v>1</v>
      </c>
      <c r="I38" s="252" t="s">
        <v>427</v>
      </c>
    </row>
    <row r="39" spans="1:10" x14ac:dyDescent="0.2">
      <c r="A39" s="55">
        <v>3639</v>
      </c>
      <c r="B39" s="55">
        <v>6351</v>
      </c>
      <c r="C39" s="55">
        <v>36391</v>
      </c>
      <c r="D39" s="55">
        <v>31</v>
      </c>
      <c r="E39" s="56">
        <v>500000</v>
      </c>
      <c r="F39" s="56">
        <v>500000</v>
      </c>
      <c r="G39" s="56">
        <v>500000</v>
      </c>
      <c r="H39" s="212">
        <v>1</v>
      </c>
      <c r="I39" s="252" t="s">
        <v>428</v>
      </c>
    </row>
    <row r="40" spans="1:10" x14ac:dyDescent="0.2">
      <c r="A40" s="55">
        <v>3639</v>
      </c>
      <c r="B40" s="55">
        <v>6351</v>
      </c>
      <c r="C40" s="55">
        <v>363911</v>
      </c>
      <c r="D40" s="55">
        <v>31</v>
      </c>
      <c r="E40" s="56">
        <v>0</v>
      </c>
      <c r="F40" s="56">
        <v>1498000</v>
      </c>
      <c r="G40" s="56">
        <v>1498000</v>
      </c>
      <c r="H40" s="212">
        <v>1</v>
      </c>
      <c r="I40" s="252" t="s">
        <v>533</v>
      </c>
      <c r="J40" s="65"/>
    </row>
    <row r="41" spans="1:10" x14ac:dyDescent="0.2">
      <c r="A41" s="57">
        <v>3639</v>
      </c>
      <c r="B41" s="57"/>
      <c r="C41" s="57"/>
      <c r="D41" s="57"/>
      <c r="E41" s="58">
        <v>21515000</v>
      </c>
      <c r="F41" s="58">
        <v>23013000</v>
      </c>
      <c r="G41" s="58">
        <v>23013000</v>
      </c>
      <c r="H41" s="59">
        <v>1</v>
      </c>
      <c r="I41" s="60" t="s">
        <v>320</v>
      </c>
    </row>
    <row r="42" spans="1:10" x14ac:dyDescent="0.2">
      <c r="A42" s="61">
        <v>3639</v>
      </c>
      <c r="B42" s="61"/>
      <c r="C42" s="61"/>
      <c r="D42" s="61"/>
      <c r="E42" s="62">
        <v>21515000</v>
      </c>
      <c r="F42" s="62">
        <v>23013000</v>
      </c>
      <c r="G42" s="62">
        <v>23013000</v>
      </c>
      <c r="H42" s="63">
        <v>1</v>
      </c>
      <c r="I42" s="64" t="s">
        <v>342</v>
      </c>
    </row>
    <row r="43" spans="1:10" x14ac:dyDescent="0.2">
      <c r="A43" s="263"/>
      <c r="B43" s="263"/>
      <c r="C43" s="263"/>
      <c r="D43" s="263"/>
      <c r="E43" s="264">
        <f>E6+E14+E17+E20+E28+E31+E41</f>
        <v>45305300</v>
      </c>
      <c r="F43" s="264">
        <f>F6+F14+F17+F20+F28+F31+F41</f>
        <v>47144800</v>
      </c>
      <c r="G43" s="264">
        <f>G6+G14+G17+G20+G28+G31+G41</f>
        <v>47144729</v>
      </c>
      <c r="H43" s="265">
        <f>G43/F43</f>
        <v>0.99999849400145935</v>
      </c>
      <c r="I43" s="266" t="s">
        <v>786</v>
      </c>
    </row>
  </sheetData>
  <mergeCells count="1">
    <mergeCell ref="A1:I1"/>
  </mergeCells>
  <printOptions horizontalCentered="1"/>
  <pageMargins left="0.19685039369791668" right="0.19685039369791668" top="0.19685039369791668" bottom="0.39370078739583336" header="0.19685039369791668" footer="0.19685039369791668"/>
  <pageSetup paperSize="9" scale="68" fitToHeight="0" orientation="portrait" r:id="rId1"/>
  <headerFooter>
    <oddFooter>&amp;R (str. &amp;P z &amp;N)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zoomScaleNormal="100" workbookViewId="0">
      <pane ySplit="2" topLeftCell="A3" activePane="bottomLeft" state="frozen"/>
      <selection pane="bottomLeft" activeCell="I9" sqref="I9"/>
    </sheetView>
  </sheetViews>
  <sheetFormatPr defaultRowHeight="13.5" x14ac:dyDescent="0.2"/>
  <cols>
    <col min="1" max="1" width="5.375" style="48" customWidth="1"/>
    <col min="2" max="2" width="24.75" style="49" customWidth="1"/>
    <col min="3" max="3" width="7.25" style="48" customWidth="1"/>
    <col min="4" max="4" width="27.875" style="49" customWidth="1"/>
    <col min="5" max="5" width="5.5" style="48" customWidth="1"/>
    <col min="6" max="6" width="10.375" style="49" customWidth="1"/>
    <col min="7" max="7" width="13.875" style="66" customWidth="1"/>
    <col min="8" max="8" width="14.875" style="66" customWidth="1"/>
    <col min="9" max="10" width="13.875" style="66" customWidth="1"/>
    <col min="11" max="11" width="10.625" style="50" customWidth="1"/>
    <col min="12" max="16384" width="9" style="46"/>
  </cols>
  <sheetData>
    <row r="1" spans="1:11" ht="57.75" customHeight="1" x14ac:dyDescent="0.2">
      <c r="A1" s="574" t="s">
        <v>803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</row>
    <row r="2" spans="1:11" ht="28.15" customHeight="1" x14ac:dyDescent="0.2">
      <c r="A2" s="51" t="s">
        <v>1</v>
      </c>
      <c r="B2" s="54" t="s">
        <v>30</v>
      </c>
      <c r="C2" s="51" t="s">
        <v>3</v>
      </c>
      <c r="D2" s="54" t="s">
        <v>24</v>
      </c>
      <c r="E2" s="51" t="s">
        <v>5</v>
      </c>
      <c r="F2" s="54" t="s">
        <v>787</v>
      </c>
      <c r="G2" s="52" t="s">
        <v>297</v>
      </c>
      <c r="H2" s="52" t="s">
        <v>657</v>
      </c>
      <c r="I2" s="269" t="s">
        <v>658</v>
      </c>
      <c r="J2" s="52" t="s">
        <v>354</v>
      </c>
      <c r="K2" s="53" t="s">
        <v>319</v>
      </c>
    </row>
    <row r="3" spans="1:11" x14ac:dyDescent="0.2">
      <c r="A3" s="55">
        <v>8113</v>
      </c>
      <c r="B3" s="47" t="s">
        <v>343</v>
      </c>
      <c r="C3" s="55"/>
      <c r="D3" s="47" t="s">
        <v>802</v>
      </c>
      <c r="E3" s="55">
        <v>35</v>
      </c>
      <c r="F3" s="47" t="s">
        <v>788</v>
      </c>
      <c r="G3" s="56">
        <v>53600000</v>
      </c>
      <c r="H3" s="56">
        <v>53600000</v>
      </c>
      <c r="I3" s="137">
        <v>33166904.59</v>
      </c>
      <c r="J3" s="56">
        <v>-20433095.41</v>
      </c>
      <c r="K3" s="90">
        <v>0.61878500000000003</v>
      </c>
    </row>
    <row r="4" spans="1:11" x14ac:dyDescent="0.2">
      <c r="A4" s="57" t="s">
        <v>344</v>
      </c>
      <c r="B4" s="91"/>
      <c r="C4" s="57"/>
      <c r="D4" s="91"/>
      <c r="E4" s="57"/>
      <c r="F4" s="91"/>
      <c r="G4" s="58">
        <v>53600000</v>
      </c>
      <c r="H4" s="58">
        <v>53600000</v>
      </c>
      <c r="I4" s="58">
        <v>33166904.59</v>
      </c>
      <c r="J4" s="58">
        <v>-20433095.41</v>
      </c>
      <c r="K4" s="268">
        <v>0.61878553339552234</v>
      </c>
    </row>
    <row r="5" spans="1:11" x14ac:dyDescent="0.2">
      <c r="A5" s="55">
        <v>8114</v>
      </c>
      <c r="B5" s="47" t="s">
        <v>362</v>
      </c>
      <c r="C5" s="55"/>
      <c r="D5" s="47" t="s">
        <v>794</v>
      </c>
      <c r="E5" s="55">
        <v>35</v>
      </c>
      <c r="F5" s="47" t="s">
        <v>788</v>
      </c>
      <c r="G5" s="56">
        <v>-48783000</v>
      </c>
      <c r="H5" s="56">
        <v>-48182900</v>
      </c>
      <c r="I5" s="137">
        <v>0</v>
      </c>
      <c r="J5" s="56">
        <v>48783000</v>
      </c>
      <c r="K5" s="90">
        <v>0</v>
      </c>
    </row>
    <row r="6" spans="1:11" x14ac:dyDescent="0.2">
      <c r="A6" s="55">
        <v>8114</v>
      </c>
      <c r="B6" s="47" t="s">
        <v>362</v>
      </c>
      <c r="C6" s="55">
        <v>546</v>
      </c>
      <c r="D6" s="47" t="s">
        <v>792</v>
      </c>
      <c r="E6" s="55">
        <v>35</v>
      </c>
      <c r="F6" s="47" t="s">
        <v>788</v>
      </c>
      <c r="G6" s="56">
        <v>0</v>
      </c>
      <c r="H6" s="56">
        <v>-8025200</v>
      </c>
      <c r="I6" s="137">
        <v>-35387653.079999998</v>
      </c>
      <c r="J6" s="56">
        <v>-35387653.079999998</v>
      </c>
      <c r="K6" s="90">
        <v>4.4095659999999999</v>
      </c>
    </row>
    <row r="7" spans="1:11" x14ac:dyDescent="0.2">
      <c r="A7" s="55">
        <v>8114</v>
      </c>
      <c r="B7" s="47" t="s">
        <v>362</v>
      </c>
      <c r="C7" s="55">
        <v>564</v>
      </c>
      <c r="D7" s="47" t="s">
        <v>793</v>
      </c>
      <c r="E7" s="55">
        <v>35</v>
      </c>
      <c r="F7" s="47" t="s">
        <v>788</v>
      </c>
      <c r="G7" s="56">
        <v>0</v>
      </c>
      <c r="H7" s="56">
        <v>-5900100</v>
      </c>
      <c r="I7" s="137">
        <v>-26720513.93</v>
      </c>
      <c r="J7" s="56">
        <v>-26720513.93</v>
      </c>
      <c r="K7" s="90">
        <v>4.528823</v>
      </c>
    </row>
    <row r="8" spans="1:11" x14ac:dyDescent="0.2">
      <c r="A8" s="57" t="s">
        <v>363</v>
      </c>
      <c r="B8" s="91"/>
      <c r="C8" s="57"/>
      <c r="D8" s="91"/>
      <c r="E8" s="57"/>
      <c r="F8" s="91"/>
      <c r="G8" s="58">
        <v>-48783000</v>
      </c>
      <c r="H8" s="58">
        <v>-62108200</v>
      </c>
      <c r="I8" s="58">
        <v>-62108167.009999998</v>
      </c>
      <c r="J8" s="58">
        <v>-13325167.01</v>
      </c>
      <c r="K8" s="268">
        <v>0.99999946883020274</v>
      </c>
    </row>
    <row r="9" spans="1:11" x14ac:dyDescent="0.2">
      <c r="A9" s="55">
        <v>8115</v>
      </c>
      <c r="B9" s="47" t="s">
        <v>345</v>
      </c>
      <c r="C9" s="55"/>
      <c r="D9" s="47"/>
      <c r="E9" s="55">
        <v>35</v>
      </c>
      <c r="F9" s="47" t="s">
        <v>788</v>
      </c>
      <c r="G9" s="56">
        <v>-4817000</v>
      </c>
      <c r="H9" s="56">
        <v>-16654300</v>
      </c>
      <c r="I9" s="137">
        <v>0</v>
      </c>
      <c r="J9" s="56">
        <v>4817000</v>
      </c>
      <c r="K9" s="90">
        <v>0</v>
      </c>
    </row>
    <row r="10" spans="1:11" x14ac:dyDescent="0.2">
      <c r="A10" s="57" t="s">
        <v>241</v>
      </c>
      <c r="B10" s="91"/>
      <c r="C10" s="57"/>
      <c r="D10" s="91"/>
      <c r="E10" s="57"/>
      <c r="F10" s="91"/>
      <c r="G10" s="58">
        <v>-4817000</v>
      </c>
      <c r="H10" s="58">
        <v>-16654300</v>
      </c>
      <c r="I10" s="58">
        <v>0</v>
      </c>
      <c r="J10" s="58">
        <v>4817000</v>
      </c>
      <c r="K10" s="268">
        <v>0</v>
      </c>
    </row>
    <row r="11" spans="1:11" x14ac:dyDescent="0.2">
      <c r="A11" s="55">
        <v>8124</v>
      </c>
      <c r="B11" s="47" t="s">
        <v>346</v>
      </c>
      <c r="C11" s="55"/>
      <c r="D11" s="47" t="s">
        <v>795</v>
      </c>
      <c r="E11" s="55">
        <v>35</v>
      </c>
      <c r="F11" s="47" t="s">
        <v>788</v>
      </c>
      <c r="G11" s="56">
        <v>-25000</v>
      </c>
      <c r="H11" s="56">
        <v>-25000</v>
      </c>
      <c r="I11" s="137">
        <v>-8389</v>
      </c>
      <c r="J11" s="56">
        <v>16611</v>
      </c>
      <c r="K11" s="90">
        <v>0.33556000000000002</v>
      </c>
    </row>
    <row r="12" spans="1:11" x14ac:dyDescent="0.2">
      <c r="A12" s="55">
        <v>8124</v>
      </c>
      <c r="B12" s="47" t="s">
        <v>346</v>
      </c>
      <c r="C12" s="55">
        <v>126</v>
      </c>
      <c r="D12" s="47" t="s">
        <v>796</v>
      </c>
      <c r="E12" s="55">
        <v>35</v>
      </c>
      <c r="F12" s="47" t="s">
        <v>788</v>
      </c>
      <c r="G12" s="56">
        <v>-840000</v>
      </c>
      <c r="H12" s="56">
        <v>-840000</v>
      </c>
      <c r="I12" s="137">
        <v>-840000</v>
      </c>
      <c r="J12" s="56">
        <v>0</v>
      </c>
      <c r="K12" s="90">
        <v>1</v>
      </c>
    </row>
    <row r="13" spans="1:11" x14ac:dyDescent="0.2">
      <c r="A13" s="55">
        <v>8124</v>
      </c>
      <c r="B13" s="47" t="s">
        <v>346</v>
      </c>
      <c r="C13" s="55">
        <v>959</v>
      </c>
      <c r="D13" s="47" t="s">
        <v>789</v>
      </c>
      <c r="E13" s="55">
        <v>35</v>
      </c>
      <c r="F13" s="47" t="s">
        <v>788</v>
      </c>
      <c r="G13" s="56">
        <v>-749000</v>
      </c>
      <c r="H13" s="56">
        <v>-884400</v>
      </c>
      <c r="I13" s="137">
        <v>-884322.8</v>
      </c>
      <c r="J13" s="56">
        <v>-135322.79999999999</v>
      </c>
      <c r="K13" s="90">
        <v>0.99991200000000002</v>
      </c>
    </row>
    <row r="14" spans="1:11" x14ac:dyDescent="0.2">
      <c r="A14" s="55">
        <v>8124</v>
      </c>
      <c r="B14" s="47" t="s">
        <v>346</v>
      </c>
      <c r="C14" s="55">
        <v>1261</v>
      </c>
      <c r="D14" s="47" t="s">
        <v>797</v>
      </c>
      <c r="E14" s="55">
        <v>35</v>
      </c>
      <c r="F14" s="47" t="s">
        <v>788</v>
      </c>
      <c r="G14" s="56">
        <v>-360000</v>
      </c>
      <c r="H14" s="56">
        <v>-360000</v>
      </c>
      <c r="I14" s="137">
        <v>-360000</v>
      </c>
      <c r="J14" s="56">
        <v>0</v>
      </c>
      <c r="K14" s="90">
        <v>1</v>
      </c>
    </row>
    <row r="15" spans="1:11" x14ac:dyDescent="0.2">
      <c r="A15" s="55">
        <v>8124</v>
      </c>
      <c r="B15" s="47" t="s">
        <v>346</v>
      </c>
      <c r="C15" s="55">
        <v>6121</v>
      </c>
      <c r="D15" s="47" t="s">
        <v>798</v>
      </c>
      <c r="E15" s="55">
        <v>35</v>
      </c>
      <c r="F15" s="47" t="s">
        <v>788</v>
      </c>
      <c r="G15" s="56">
        <v>-1070400</v>
      </c>
      <c r="H15" s="56">
        <v>-1070400</v>
      </c>
      <c r="I15" s="137">
        <v>-1070400</v>
      </c>
      <c r="J15" s="56">
        <v>0</v>
      </c>
      <c r="K15" s="90">
        <v>1</v>
      </c>
    </row>
    <row r="16" spans="1:11" x14ac:dyDescent="0.2">
      <c r="A16" s="55">
        <v>8124</v>
      </c>
      <c r="B16" s="47" t="s">
        <v>346</v>
      </c>
      <c r="C16" s="55">
        <v>6201</v>
      </c>
      <c r="D16" s="47" t="s">
        <v>790</v>
      </c>
      <c r="E16" s="55">
        <v>35</v>
      </c>
      <c r="F16" s="47" t="s">
        <v>788</v>
      </c>
      <c r="G16" s="56">
        <v>-1159600</v>
      </c>
      <c r="H16" s="56">
        <v>-1159600</v>
      </c>
      <c r="I16" s="137">
        <v>-1159584</v>
      </c>
      <c r="J16" s="56">
        <v>16</v>
      </c>
      <c r="K16" s="90">
        <v>0.99998600000000004</v>
      </c>
    </row>
    <row r="17" spans="1:11" x14ac:dyDescent="0.2">
      <c r="A17" s="55">
        <v>8124</v>
      </c>
      <c r="B17" s="47" t="s">
        <v>346</v>
      </c>
      <c r="C17" s="55">
        <v>14011</v>
      </c>
      <c r="D17" s="47" t="s">
        <v>791</v>
      </c>
      <c r="E17" s="55">
        <v>35</v>
      </c>
      <c r="F17" s="47" t="s">
        <v>788</v>
      </c>
      <c r="G17" s="56">
        <v>-1068000</v>
      </c>
      <c r="H17" s="56">
        <v>-1068000</v>
      </c>
      <c r="I17" s="137">
        <v>-1068000</v>
      </c>
      <c r="J17" s="56">
        <v>0</v>
      </c>
      <c r="K17" s="90">
        <v>1</v>
      </c>
    </row>
    <row r="18" spans="1:11" x14ac:dyDescent="0.2">
      <c r="A18" s="57" t="s">
        <v>25</v>
      </c>
      <c r="B18" s="91"/>
      <c r="C18" s="57"/>
      <c r="D18" s="91"/>
      <c r="E18" s="57"/>
      <c r="F18" s="91"/>
      <c r="G18" s="58">
        <v>-5272000</v>
      </c>
      <c r="H18" s="58">
        <v>-5407400</v>
      </c>
      <c r="I18" s="58">
        <v>-5390695.7999999998</v>
      </c>
      <c r="J18" s="58">
        <v>-118695.8</v>
      </c>
      <c r="K18" s="268">
        <v>0.99691086289159303</v>
      </c>
    </row>
    <row r="19" spans="1:11" x14ac:dyDescent="0.2">
      <c r="A19" s="124" t="s">
        <v>504</v>
      </c>
      <c r="B19" s="253"/>
      <c r="C19" s="124"/>
      <c r="D19" s="253"/>
      <c r="E19" s="124"/>
      <c r="F19" s="253"/>
      <c r="G19" s="125">
        <v>-5272000</v>
      </c>
      <c r="H19" s="125">
        <v>-30569900</v>
      </c>
      <c r="I19" s="125">
        <v>-34331958.219999999</v>
      </c>
      <c r="J19" s="125">
        <v>-29059958.219999999</v>
      </c>
      <c r="K19" s="267">
        <v>1.1230641323654968</v>
      </c>
    </row>
    <row r="21" spans="1:11" x14ac:dyDescent="0.2">
      <c r="I21" s="270"/>
    </row>
    <row r="22" spans="1:11" x14ac:dyDescent="0.2">
      <c r="I22" s="271"/>
    </row>
    <row r="23" spans="1:11" x14ac:dyDescent="0.2">
      <c r="I23" s="271"/>
    </row>
    <row r="24" spans="1:11" x14ac:dyDescent="0.2">
      <c r="I24" s="271"/>
    </row>
    <row r="25" spans="1:11" x14ac:dyDescent="0.2">
      <c r="I25" s="271"/>
    </row>
  </sheetData>
  <mergeCells count="1">
    <mergeCell ref="A1:K1"/>
  </mergeCells>
  <printOptions horizontalCentered="1"/>
  <pageMargins left="0.19685039369791668" right="0.19685039369791668" top="0.19685039369791668" bottom="0.39370078739583336" header="0.19685039369791668" footer="0.19685039369791668"/>
  <pageSetup paperSize="9" scale="62" fitToHeight="0" orientation="portrait" r:id="rId1"/>
  <headerFooter>
    <oddFooter>&amp;R (str. &amp;P z &amp;N)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Normal="100" workbookViewId="0">
      <pane ySplit="2" topLeftCell="A3" activePane="bottomLeft" state="frozen"/>
      <selection pane="bottomLeft" activeCell="D4" sqref="D4"/>
    </sheetView>
  </sheetViews>
  <sheetFormatPr defaultRowHeight="13.5" x14ac:dyDescent="0.2"/>
  <cols>
    <col min="1" max="1" width="7.375" style="48" customWidth="1"/>
    <col min="2" max="2" width="35.125" style="49" customWidth="1"/>
    <col min="3" max="3" width="5.5" style="48" customWidth="1"/>
    <col min="4" max="4" width="4.875" style="48" customWidth="1"/>
    <col min="5" max="5" width="4.75" style="66" customWidth="1"/>
    <col min="6" max="6" width="8" style="66" customWidth="1"/>
    <col min="7" max="7" width="15.75" style="66" customWidth="1"/>
    <col min="8" max="8" width="15" style="66" customWidth="1"/>
    <col min="9" max="9" width="15.25" style="66" customWidth="1"/>
    <col min="10" max="10" width="10" style="50" customWidth="1"/>
    <col min="11" max="11" width="10.125" style="50" customWidth="1"/>
    <col min="12" max="16384" width="9" style="46"/>
  </cols>
  <sheetData>
    <row r="1" spans="1:11" ht="57.75" customHeight="1" x14ac:dyDescent="0.2">
      <c r="A1" s="574" t="s">
        <v>804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</row>
    <row r="2" spans="1:11" ht="56.25" customHeight="1" x14ac:dyDescent="0.2">
      <c r="A2" s="51" t="s">
        <v>1</v>
      </c>
      <c r="B2" s="54" t="s">
        <v>30</v>
      </c>
      <c r="C2" s="51" t="s">
        <v>5</v>
      </c>
      <c r="D2" s="51" t="s">
        <v>2</v>
      </c>
      <c r="E2" s="52" t="s">
        <v>297</v>
      </c>
      <c r="F2" s="52" t="s">
        <v>657</v>
      </c>
      <c r="G2" s="52" t="s">
        <v>658</v>
      </c>
      <c r="H2" s="52" t="s">
        <v>354</v>
      </c>
      <c r="I2" s="52" t="s">
        <v>659</v>
      </c>
      <c r="J2" s="53" t="s">
        <v>511</v>
      </c>
      <c r="K2" s="53" t="s">
        <v>319</v>
      </c>
    </row>
    <row r="3" spans="1:11" x14ac:dyDescent="0.2">
      <c r="A3" s="55">
        <v>4134</v>
      </c>
      <c r="B3" s="47" t="s">
        <v>29</v>
      </c>
      <c r="C3" s="55"/>
      <c r="D3" s="55">
        <v>6330</v>
      </c>
      <c r="E3" s="56">
        <v>0</v>
      </c>
      <c r="F3" s="56">
        <v>0</v>
      </c>
      <c r="G3" s="56">
        <v>214646142.49000001</v>
      </c>
      <c r="H3" s="56">
        <v>214646142.49000001</v>
      </c>
      <c r="I3" s="56">
        <v>214646142.49000001</v>
      </c>
      <c r="J3" s="212">
        <v>0</v>
      </c>
      <c r="K3" s="90">
        <v>0</v>
      </c>
    </row>
    <row r="4" spans="1:11" x14ac:dyDescent="0.2">
      <c r="A4" s="57" t="s">
        <v>13</v>
      </c>
      <c r="B4" s="91"/>
      <c r="C4" s="57"/>
      <c r="D4" s="57"/>
      <c r="E4" s="58">
        <v>0</v>
      </c>
      <c r="F4" s="58">
        <v>0</v>
      </c>
      <c r="G4" s="58">
        <v>214646142.49000001</v>
      </c>
      <c r="H4" s="58">
        <v>214646142.49000001</v>
      </c>
      <c r="I4" s="58">
        <v>214646142.49000001</v>
      </c>
      <c r="J4" s="59">
        <v>0</v>
      </c>
      <c r="K4" s="268">
        <v>0</v>
      </c>
    </row>
    <row r="5" spans="1:11" x14ac:dyDescent="0.2">
      <c r="A5" s="55">
        <v>5342</v>
      </c>
      <c r="B5" s="47" t="s">
        <v>505</v>
      </c>
      <c r="C5" s="55">
        <v>81</v>
      </c>
      <c r="D5" s="55">
        <v>6330</v>
      </c>
      <c r="E5" s="56">
        <v>0</v>
      </c>
      <c r="F5" s="56">
        <v>0</v>
      </c>
      <c r="G5" s="56">
        <v>888255</v>
      </c>
      <c r="H5" s="56">
        <v>888255</v>
      </c>
      <c r="I5" s="56">
        <v>888255</v>
      </c>
      <c r="J5" s="212">
        <v>0</v>
      </c>
      <c r="K5" s="90">
        <v>0</v>
      </c>
    </row>
    <row r="6" spans="1:11" x14ac:dyDescent="0.2">
      <c r="A6" s="55">
        <v>5342</v>
      </c>
      <c r="B6" s="47" t="s">
        <v>505</v>
      </c>
      <c r="C6" s="55">
        <v>90</v>
      </c>
      <c r="D6" s="55">
        <v>6330</v>
      </c>
      <c r="E6" s="56">
        <v>0</v>
      </c>
      <c r="F6" s="56">
        <v>0</v>
      </c>
      <c r="G6" s="56">
        <v>57209</v>
      </c>
      <c r="H6" s="56">
        <v>57209</v>
      </c>
      <c r="I6" s="56">
        <v>57209</v>
      </c>
      <c r="J6" s="212">
        <v>0</v>
      </c>
      <c r="K6" s="90">
        <v>0</v>
      </c>
    </row>
    <row r="7" spans="1:11" x14ac:dyDescent="0.2">
      <c r="A7" s="55">
        <v>5344</v>
      </c>
      <c r="B7" s="47" t="s">
        <v>805</v>
      </c>
      <c r="C7" s="55"/>
      <c r="D7" s="55">
        <v>6330</v>
      </c>
      <c r="E7" s="56">
        <v>0</v>
      </c>
      <c r="F7" s="56">
        <v>0</v>
      </c>
      <c r="G7" s="56">
        <v>25500000</v>
      </c>
      <c r="H7" s="56">
        <v>25500000</v>
      </c>
      <c r="I7" s="56">
        <v>25500000</v>
      </c>
      <c r="J7" s="212">
        <v>0</v>
      </c>
      <c r="K7" s="90">
        <v>0</v>
      </c>
    </row>
    <row r="8" spans="1:11" x14ac:dyDescent="0.2">
      <c r="A8" s="55">
        <v>5345</v>
      </c>
      <c r="B8" s="47" t="s">
        <v>28</v>
      </c>
      <c r="C8" s="55"/>
      <c r="D8" s="55">
        <v>6330</v>
      </c>
      <c r="E8" s="56">
        <v>0</v>
      </c>
      <c r="F8" s="56">
        <v>0</v>
      </c>
      <c r="G8" s="56">
        <v>185211000</v>
      </c>
      <c r="H8" s="56">
        <v>185211000</v>
      </c>
      <c r="I8" s="56">
        <v>185211000</v>
      </c>
      <c r="J8" s="212">
        <v>0</v>
      </c>
      <c r="K8" s="90">
        <v>0</v>
      </c>
    </row>
    <row r="9" spans="1:11" x14ac:dyDescent="0.2">
      <c r="A9" s="55">
        <v>5349</v>
      </c>
      <c r="B9" s="47" t="s">
        <v>582</v>
      </c>
      <c r="C9" s="55"/>
      <c r="D9" s="55">
        <v>6330</v>
      </c>
      <c r="E9" s="56">
        <v>0</v>
      </c>
      <c r="F9" s="56">
        <v>0</v>
      </c>
      <c r="G9" s="56">
        <v>2989678.49</v>
      </c>
      <c r="H9" s="56">
        <v>2989678.49</v>
      </c>
      <c r="I9" s="56">
        <v>2989678.49</v>
      </c>
      <c r="J9" s="212">
        <v>0</v>
      </c>
      <c r="K9" s="90">
        <v>0</v>
      </c>
    </row>
    <row r="10" spans="1:11" x14ac:dyDescent="0.2">
      <c r="A10" s="57" t="s">
        <v>14</v>
      </c>
      <c r="B10" s="91"/>
      <c r="C10" s="57"/>
      <c r="D10" s="57"/>
      <c r="E10" s="58">
        <v>0</v>
      </c>
      <c r="F10" s="58">
        <v>0</v>
      </c>
      <c r="G10" s="58">
        <v>214646142.49000001</v>
      </c>
      <c r="H10" s="58">
        <v>214646142.49000001</v>
      </c>
      <c r="I10" s="58">
        <v>214646142.49000001</v>
      </c>
      <c r="J10" s="59">
        <v>0</v>
      </c>
      <c r="K10" s="268">
        <v>0</v>
      </c>
    </row>
    <row r="11" spans="1:11" x14ac:dyDescent="0.2">
      <c r="A11" s="55"/>
      <c r="B11" s="47"/>
      <c r="C11" s="55"/>
      <c r="D11" s="55"/>
      <c r="E11" s="56"/>
      <c r="F11" s="56"/>
      <c r="G11" s="56"/>
      <c r="H11" s="56"/>
      <c r="I11" s="56"/>
      <c r="J11" s="212"/>
      <c r="K11" s="90"/>
    </row>
    <row r="12" spans="1:11" x14ac:dyDescent="0.2">
      <c r="A12" s="61" t="s">
        <v>309</v>
      </c>
      <c r="B12" s="92"/>
      <c r="C12" s="61"/>
      <c r="D12" s="61"/>
      <c r="E12" s="62">
        <v>0</v>
      </c>
      <c r="F12" s="62">
        <v>0</v>
      </c>
      <c r="G12" s="62">
        <v>214646142.49000001</v>
      </c>
      <c r="H12" s="62">
        <v>214646142.49000001</v>
      </c>
      <c r="I12" s="62">
        <v>214646142.49000001</v>
      </c>
      <c r="J12" s="63">
        <v>0</v>
      </c>
      <c r="K12" s="93">
        <v>0</v>
      </c>
    </row>
    <row r="13" spans="1:11" x14ac:dyDescent="0.2">
      <c r="A13" s="61" t="s">
        <v>355</v>
      </c>
      <c r="B13" s="92"/>
      <c r="C13" s="61"/>
      <c r="D13" s="61"/>
      <c r="E13" s="62">
        <v>0</v>
      </c>
      <c r="F13" s="62">
        <v>0</v>
      </c>
      <c r="G13" s="62">
        <v>214646142.49000001</v>
      </c>
      <c r="H13" s="62">
        <v>214646142.49000001</v>
      </c>
      <c r="I13" s="62">
        <v>214646142.49000001</v>
      </c>
      <c r="J13" s="63">
        <v>0</v>
      </c>
      <c r="K13" s="93">
        <v>0</v>
      </c>
    </row>
    <row r="14" spans="1:11" x14ac:dyDescent="0.2">
      <c r="A14" s="61" t="s">
        <v>356</v>
      </c>
      <c r="B14" s="92"/>
      <c r="C14" s="61"/>
      <c r="D14" s="61"/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3">
        <v>0</v>
      </c>
      <c r="K14" s="93">
        <v>0</v>
      </c>
    </row>
  </sheetData>
  <mergeCells count="1">
    <mergeCell ref="A1:K1"/>
  </mergeCells>
  <printOptions horizontalCentered="1"/>
  <pageMargins left="0.19685039369791668" right="0.19685039369791668" top="0.19685039369791668" bottom="0.39370078739583336" header="0.19685039369791668" footer="0.19685039369791668"/>
  <pageSetup paperSize="9" scale="70" fitToHeight="0" orientation="portrait" r:id="rId1"/>
  <headerFooter>
    <oddFooter>&amp;R (str. &amp;P z &amp;N)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24</vt:i4>
      </vt:variant>
      <vt:variant>
        <vt:lpstr>Pojmenované oblasti</vt:lpstr>
      </vt:variant>
      <vt:variant>
        <vt:i4>10</vt:i4>
      </vt:variant>
    </vt:vector>
  </HeadingPairs>
  <TitlesOfParts>
    <vt:vector size="34" baseType="lpstr">
      <vt:lpstr>Rekapitulace hosp. 4. Q 2019</vt:lpstr>
      <vt:lpstr>Rekaitulace příjmy 4. Q 2019</vt:lpstr>
      <vt:lpstr>Por. daň. př. 4. Q 2019</vt:lpstr>
      <vt:lpstr>Rekapitulace výdajů 4. Q 2019</vt:lpstr>
      <vt:lpstr>Příjmy 4. Q 2019</vt:lpstr>
      <vt:lpstr>Výdaje 4. Q 2019</vt:lpstr>
      <vt:lpstr>Poskyt. příspěvky 4. Q 2019</vt:lpstr>
      <vt:lpstr>Financování 4. Q 2019</vt:lpstr>
      <vt:lpstr>Konsolidace 4. Q 2019</vt:lpstr>
      <vt:lpstr>Zůstatky BÚ 4. Q 2019</vt:lpstr>
      <vt:lpstr>Fondy 4.Q 2019</vt:lpstr>
      <vt:lpstr>Majetek 4. Q 2019</vt:lpstr>
      <vt:lpstr>Úvěry 4. Q 2019</vt:lpstr>
      <vt:lpstr>Přijaté dotace 4. Q 2019</vt:lpstr>
      <vt:lpstr>Poskytnuté dotace 4. Q 2019</vt:lpstr>
      <vt:lpstr>Pohledávky HČ 2019</vt:lpstr>
      <vt:lpstr>Hosp. č.-náklady a výnosy2019</vt:lpstr>
      <vt:lpstr>Hosp. č. - celkem V+N 2019</vt:lpstr>
      <vt:lpstr>Hosp. č. - plnění 2019</vt:lpstr>
      <vt:lpstr>Hosp. č. - pohledávky 2019</vt:lpstr>
      <vt:lpstr>Hosp. č.-stav BÚ, závazky 2019</vt:lpstr>
      <vt:lpstr>PO školské - V+N 2019</vt:lpstr>
      <vt:lpstr>PO TSMS, ZS-A - V + N 2019 </vt:lpstr>
      <vt:lpstr>List1</vt:lpstr>
      <vt:lpstr>'Financování 4. Q 2019'!Názvy_tisku</vt:lpstr>
      <vt:lpstr>'Konsolidace 4. Q 2019'!Názvy_tisku</vt:lpstr>
      <vt:lpstr>'Por. daň. př. 4. Q 2019'!Názvy_tisku</vt:lpstr>
      <vt:lpstr>'Poskyt. příspěvky 4. Q 2019'!Názvy_tisku</vt:lpstr>
      <vt:lpstr>'Přijaté dotace 4. Q 2019'!Názvy_tisku</vt:lpstr>
      <vt:lpstr>'Příjmy 4. Q 2019'!Názvy_tisku</vt:lpstr>
      <vt:lpstr>'Rekaitulace příjmy 4. Q 2019'!Názvy_tisku</vt:lpstr>
      <vt:lpstr>'Rekapitulace hosp. 4. Q 2019'!Názvy_tisku</vt:lpstr>
      <vt:lpstr>'Rekapitulace výdajů 4. Q 2019'!Názvy_tisku</vt:lpstr>
      <vt:lpstr>'Výdaje 4. Q 2019'!Názvy_tisku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2017-03-02T13:59:51Z</dcterms:created>
  <dcterms:modified xsi:type="dcterms:W3CDTF">2020-05-20T11:34:36Z</dcterms:modified>
</cp:coreProperties>
</file>